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Ex4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Ex5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ivememphis-my.sharepoint.com/personal/mhng_memphis_edu/Documents/"/>
    </mc:Choice>
  </mc:AlternateContent>
  <xr:revisionPtr revIDLastSave="0" documentId="8_{760C1120-9504-4A96-96C0-40C038F91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ms Check" sheetId="1" r:id="rId1"/>
    <sheet name="CN 1" sheetId="4" r:id="rId2"/>
    <sheet name="CN 2" sheetId="5" r:id="rId3"/>
    <sheet name="CN 3" sheetId="6" r:id="rId4"/>
    <sheet name="CN 4" sheetId="7" r:id="rId5"/>
    <sheet name="CN 5" sheetId="8" r:id="rId6"/>
    <sheet name="Dimensions" sheetId="2" r:id="rId7"/>
  </sheets>
  <definedNames>
    <definedName name="_xlchart.v1.0" hidden="1">'CN 1'!$J$15</definedName>
    <definedName name="_xlchart.v1.1" hidden="1">'CN 1'!$J$16</definedName>
    <definedName name="_xlchart.v1.10" hidden="1">'CN 3'!$O$3:$O$9</definedName>
    <definedName name="_xlchart.v1.11" hidden="1">'CN 3'!$P$2</definedName>
    <definedName name="_xlchart.v1.12" hidden="1">'CN 3'!$P$3:$P$9</definedName>
    <definedName name="_xlchart.v1.13" hidden="1">'CN 4'!$P$3:$P$9</definedName>
    <definedName name="_xlchart.v1.14" hidden="1">'CN 4'!$Q$2</definedName>
    <definedName name="_xlchart.v1.15" hidden="1">'CN 4'!$Q$3:$Q$9</definedName>
    <definedName name="_xlchart.v1.16" hidden="1">'CN 5'!$P$3:$P$8</definedName>
    <definedName name="_xlchart.v1.17" hidden="1">'CN 5'!$Q$2</definedName>
    <definedName name="_xlchart.v1.18" hidden="1">'CN 5'!$Q$3:$Q$8</definedName>
    <definedName name="_xlchart.v1.2" hidden="1">'CN 1'!$K$15</definedName>
    <definedName name="_xlchart.v1.3" hidden="1">'CN 1'!$K$16</definedName>
    <definedName name="_xlchart.v1.4" hidden="1">'CN 1'!$P$3:$P$9</definedName>
    <definedName name="_xlchart.v1.5" hidden="1">'CN 1'!$Q$2</definedName>
    <definedName name="_xlchart.v1.6" hidden="1">'CN 1'!$Q$3:$Q$9</definedName>
    <definedName name="_xlchart.v1.7" hidden="1">'CN 2'!$O$3:$O$9</definedName>
    <definedName name="_xlchart.v1.8" hidden="1">'CN 2'!$P$2</definedName>
    <definedName name="_xlchart.v1.9" hidden="1">'CN 2'!$P$3:$P$9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8" l="1"/>
  <c r="K20" i="8"/>
  <c r="K22" i="8"/>
  <c r="J17" i="6"/>
  <c r="S5" i="6" s="1"/>
  <c r="K22" i="4"/>
  <c r="U7" i="4" s="1"/>
  <c r="U8" i="4"/>
  <c r="U6" i="4"/>
  <c r="U5" i="4"/>
  <c r="U4" i="4"/>
  <c r="U3" i="4"/>
  <c r="T7" i="5"/>
  <c r="T6" i="5"/>
  <c r="T5" i="5"/>
  <c r="T4" i="5"/>
  <c r="T3" i="5"/>
  <c r="T2" i="5"/>
  <c r="S7" i="6"/>
  <c r="S6" i="6"/>
  <c r="S4" i="6"/>
  <c r="S3" i="6"/>
  <c r="S2" i="6"/>
  <c r="T7" i="7"/>
  <c r="T6" i="7"/>
  <c r="T5" i="7"/>
  <c r="T4" i="7"/>
  <c r="T3" i="7"/>
  <c r="T2" i="7"/>
  <c r="T7" i="8"/>
  <c r="T6" i="8"/>
  <c r="T5" i="8"/>
  <c r="T4" i="8"/>
  <c r="T3" i="8"/>
  <c r="T2" i="8"/>
  <c r="K21" i="8"/>
  <c r="K17" i="8"/>
  <c r="K21" i="7"/>
  <c r="K20" i="7"/>
  <c r="K17" i="7"/>
  <c r="J21" i="6"/>
  <c r="J20" i="6"/>
  <c r="J21" i="5"/>
  <c r="J20" i="5"/>
  <c r="J17" i="5"/>
  <c r="K21" i="4"/>
  <c r="K20" i="4"/>
  <c r="K17" i="4"/>
  <c r="K14" i="8" l="1"/>
  <c r="K24" i="8"/>
  <c r="K9" i="8"/>
  <c r="K8" i="8"/>
  <c r="K7" i="8"/>
  <c r="K5" i="8"/>
  <c r="K18" i="8" s="1"/>
  <c r="K3" i="8"/>
  <c r="K2" i="8"/>
  <c r="M3" i="8" s="1"/>
  <c r="K14" i="7"/>
  <c r="K13" i="7"/>
  <c r="K24" i="7"/>
  <c r="K9" i="7"/>
  <c r="K8" i="7"/>
  <c r="K7" i="7"/>
  <c r="K5" i="7"/>
  <c r="K18" i="7" s="1"/>
  <c r="K3" i="7"/>
  <c r="K2" i="7"/>
  <c r="M3" i="7" s="1"/>
  <c r="J14" i="6"/>
  <c r="J2" i="6"/>
  <c r="L3" i="6" s="1"/>
  <c r="J24" i="6"/>
  <c r="J9" i="6"/>
  <c r="J8" i="6"/>
  <c r="J7" i="6"/>
  <c r="J5" i="6"/>
  <c r="J18" i="6" s="1"/>
  <c r="J3" i="6"/>
  <c r="L3" i="5"/>
  <c r="D3" i="6"/>
  <c r="J24" i="5"/>
  <c r="J14" i="5"/>
  <c r="J13" i="5"/>
  <c r="J9" i="5"/>
  <c r="J7" i="5"/>
  <c r="J5" i="5"/>
  <c r="J18" i="5" s="1"/>
  <c r="J3" i="5"/>
  <c r="J2" i="5"/>
  <c r="J8" i="5"/>
  <c r="D3" i="5"/>
  <c r="J16" i="6" l="1"/>
  <c r="G10" i="6"/>
  <c r="G18" i="6"/>
  <c r="G26" i="6"/>
  <c r="G5" i="6"/>
  <c r="G9" i="6"/>
  <c r="G17" i="6"/>
  <c r="G25" i="6"/>
  <c r="G4" i="6"/>
  <c r="G12" i="6"/>
  <c r="G20" i="6"/>
  <c r="G7" i="6"/>
  <c r="G8" i="6"/>
  <c r="G22" i="6"/>
  <c r="G30" i="6"/>
  <c r="G14" i="6"/>
  <c r="G23" i="6"/>
  <c r="G27" i="6"/>
  <c r="G19" i="6"/>
  <c r="G13" i="6"/>
  <c r="G3" i="6"/>
  <c r="G28" i="6"/>
  <c r="G29" i="6"/>
  <c r="G11" i="6"/>
  <c r="G32" i="6"/>
  <c r="G15" i="6"/>
  <c r="G6" i="6"/>
  <c r="G24" i="6"/>
  <c r="G31" i="6"/>
  <c r="G21" i="6"/>
  <c r="G16" i="6"/>
  <c r="G4" i="5"/>
  <c r="G12" i="5"/>
  <c r="G20" i="5"/>
  <c r="G11" i="5"/>
  <c r="G19" i="5"/>
  <c r="G27" i="5"/>
  <c r="G3" i="5"/>
  <c r="G7" i="5"/>
  <c r="G14" i="5"/>
  <c r="G21" i="5"/>
  <c r="G28" i="5"/>
  <c r="G31" i="5"/>
  <c r="G18" i="5"/>
  <c r="G25" i="5"/>
  <c r="G15" i="5"/>
  <c r="G22" i="5"/>
  <c r="G26" i="5"/>
  <c r="G9" i="5"/>
  <c r="G23" i="5"/>
  <c r="G17" i="5"/>
  <c r="G8" i="5"/>
  <c r="G13" i="5"/>
  <c r="G24" i="5"/>
  <c r="G30" i="5"/>
  <c r="G32" i="5"/>
  <c r="G10" i="5"/>
  <c r="G5" i="5"/>
  <c r="G29" i="5"/>
  <c r="G16" i="5"/>
  <c r="G6" i="5"/>
  <c r="H8" i="7"/>
  <c r="H16" i="7"/>
  <c r="H24" i="7"/>
  <c r="H32" i="7"/>
  <c r="H11" i="7"/>
  <c r="H19" i="7"/>
  <c r="H27" i="7"/>
  <c r="H3" i="7"/>
  <c r="H4" i="7"/>
  <c r="H12" i="7"/>
  <c r="H20" i="7"/>
  <c r="H28" i="7"/>
  <c r="H7" i="7"/>
  <c r="H15" i="7"/>
  <c r="H23" i="7"/>
  <c r="H31" i="7"/>
  <c r="H10" i="7"/>
  <c r="H18" i="7"/>
  <c r="H26" i="7"/>
  <c r="H5" i="7"/>
  <c r="H13" i="7"/>
  <c r="H21" i="7"/>
  <c r="H29" i="7"/>
  <c r="H30" i="7"/>
  <c r="H9" i="7"/>
  <c r="H22" i="7"/>
  <c r="H14" i="7"/>
  <c r="H17" i="7"/>
  <c r="H25" i="7"/>
  <c r="H6" i="7"/>
  <c r="H6" i="8"/>
  <c r="H14" i="8"/>
  <c r="H22" i="8"/>
  <c r="H30" i="8"/>
  <c r="H9" i="8"/>
  <c r="H17" i="8"/>
  <c r="H25" i="8"/>
  <c r="H4" i="8"/>
  <c r="H10" i="8"/>
  <c r="H18" i="8"/>
  <c r="H26" i="8"/>
  <c r="H5" i="8"/>
  <c r="H13" i="8"/>
  <c r="H21" i="8"/>
  <c r="H29" i="8"/>
  <c r="H8" i="8"/>
  <c r="H16" i="8"/>
  <c r="H24" i="8"/>
  <c r="H32" i="8"/>
  <c r="H11" i="8"/>
  <c r="H19" i="8"/>
  <c r="H27" i="8"/>
  <c r="H3" i="8"/>
  <c r="H28" i="8"/>
  <c r="H7" i="8"/>
  <c r="H20" i="8"/>
  <c r="H31" i="8"/>
  <c r="H12" i="8"/>
  <c r="H23" i="8"/>
  <c r="H15" i="8"/>
  <c r="J15" i="5"/>
  <c r="J16" i="5"/>
  <c r="K4" i="8"/>
  <c r="K16" i="8"/>
  <c r="K4" i="7"/>
  <c r="K16" i="7"/>
  <c r="K15" i="7"/>
  <c r="J4" i="6"/>
  <c r="J15" i="6"/>
  <c r="J4" i="5"/>
  <c r="F6" i="7" l="1"/>
  <c r="F14" i="7"/>
  <c r="F22" i="7"/>
  <c r="F30" i="7"/>
  <c r="F9" i="7"/>
  <c r="F17" i="7"/>
  <c r="F25" i="7"/>
  <c r="F10" i="7"/>
  <c r="F18" i="7"/>
  <c r="F26" i="7"/>
  <c r="F5" i="7"/>
  <c r="F13" i="7"/>
  <c r="F21" i="7"/>
  <c r="F29" i="7"/>
  <c r="F8" i="7"/>
  <c r="F16" i="7"/>
  <c r="F24" i="7"/>
  <c r="F32" i="7"/>
  <c r="F11" i="7"/>
  <c r="F19" i="7"/>
  <c r="F27" i="7"/>
  <c r="F20" i="7"/>
  <c r="F31" i="7"/>
  <c r="F12" i="7"/>
  <c r="F15" i="7"/>
  <c r="F3" i="7"/>
  <c r="F4" i="7"/>
  <c r="F23" i="7"/>
  <c r="F7" i="7"/>
  <c r="F28" i="7"/>
  <c r="K23" i="7"/>
  <c r="G11" i="7"/>
  <c r="G19" i="7"/>
  <c r="G27" i="7"/>
  <c r="G6" i="7"/>
  <c r="G14" i="7"/>
  <c r="G22" i="7"/>
  <c r="G30" i="7"/>
  <c r="G7" i="7"/>
  <c r="G15" i="7"/>
  <c r="G23" i="7"/>
  <c r="G31" i="7"/>
  <c r="G10" i="7"/>
  <c r="G18" i="7"/>
  <c r="G26" i="7"/>
  <c r="G5" i="7"/>
  <c r="G13" i="7"/>
  <c r="G21" i="7"/>
  <c r="G29" i="7"/>
  <c r="G8" i="7"/>
  <c r="G16" i="7"/>
  <c r="G24" i="7"/>
  <c r="G32" i="7"/>
  <c r="G9" i="7"/>
  <c r="G20" i="7"/>
  <c r="G3" i="7"/>
  <c r="G28" i="7"/>
  <c r="G25" i="7"/>
  <c r="G17" i="7"/>
  <c r="G12" i="7"/>
  <c r="G4" i="7"/>
  <c r="F7" i="5"/>
  <c r="F15" i="5"/>
  <c r="F23" i="5"/>
  <c r="F6" i="5"/>
  <c r="F14" i="5"/>
  <c r="F22" i="5"/>
  <c r="F30" i="5"/>
  <c r="F18" i="5"/>
  <c r="F25" i="5"/>
  <c r="F4" i="5"/>
  <c r="F11" i="5"/>
  <c r="F8" i="5"/>
  <c r="F26" i="5"/>
  <c r="F29" i="5"/>
  <c r="F32" i="5"/>
  <c r="F13" i="5"/>
  <c r="F19" i="5"/>
  <c r="F24" i="5"/>
  <c r="F20" i="5"/>
  <c r="F21" i="5"/>
  <c r="F9" i="5"/>
  <c r="F12" i="5"/>
  <c r="F28" i="5"/>
  <c r="F31" i="5"/>
  <c r="F3" i="5"/>
  <c r="F17" i="5"/>
  <c r="F5" i="5"/>
  <c r="F10" i="5"/>
  <c r="F16" i="5"/>
  <c r="F27" i="5"/>
  <c r="E10" i="5"/>
  <c r="E18" i="5"/>
  <c r="E26" i="5"/>
  <c r="E9" i="5"/>
  <c r="E17" i="5"/>
  <c r="E25" i="5"/>
  <c r="E4" i="5"/>
  <c r="E11" i="5"/>
  <c r="E8" i="5"/>
  <c r="E15" i="5"/>
  <c r="E22" i="5"/>
  <c r="E29" i="5"/>
  <c r="E32" i="5"/>
  <c r="E5" i="5"/>
  <c r="E12" i="5"/>
  <c r="E19" i="5"/>
  <c r="E7" i="5"/>
  <c r="E30" i="5"/>
  <c r="E14" i="5"/>
  <c r="E27" i="5"/>
  <c r="E23" i="5"/>
  <c r="E20" i="5"/>
  <c r="E16" i="5"/>
  <c r="E28" i="5"/>
  <c r="E31" i="5"/>
  <c r="E21" i="5"/>
  <c r="E6" i="5"/>
  <c r="E13" i="5"/>
  <c r="E3" i="5"/>
  <c r="E24" i="5"/>
  <c r="J11" i="5"/>
  <c r="F5" i="6"/>
  <c r="F13" i="6"/>
  <c r="F21" i="6"/>
  <c r="F29" i="6"/>
  <c r="F8" i="6"/>
  <c r="F4" i="6"/>
  <c r="F12" i="6"/>
  <c r="F20" i="6"/>
  <c r="F28" i="6"/>
  <c r="F7" i="6"/>
  <c r="F15" i="6"/>
  <c r="F23" i="6"/>
  <c r="F10" i="6"/>
  <c r="F18" i="6"/>
  <c r="F22" i="6"/>
  <c r="F30" i="6"/>
  <c r="F14" i="6"/>
  <c r="F27" i="6"/>
  <c r="F9" i="6"/>
  <c r="F19" i="6"/>
  <c r="F31" i="6"/>
  <c r="F25" i="6"/>
  <c r="F32" i="6"/>
  <c r="F26" i="6"/>
  <c r="F3" i="6"/>
  <c r="F11" i="6"/>
  <c r="F17" i="6"/>
  <c r="F24" i="6"/>
  <c r="F6" i="6"/>
  <c r="F16" i="6"/>
  <c r="E8" i="6"/>
  <c r="E16" i="6"/>
  <c r="E24" i="6"/>
  <c r="E32" i="6"/>
  <c r="E11" i="6"/>
  <c r="E7" i="6"/>
  <c r="E15" i="6"/>
  <c r="E23" i="6"/>
  <c r="E31" i="6"/>
  <c r="E3" i="6"/>
  <c r="E10" i="6"/>
  <c r="E18" i="6"/>
  <c r="E26" i="6"/>
  <c r="E5" i="6"/>
  <c r="E14" i="6"/>
  <c r="E27" i="6"/>
  <c r="E9" i="6"/>
  <c r="E19" i="6"/>
  <c r="E12" i="6"/>
  <c r="E4" i="6"/>
  <c r="E21" i="6"/>
  <c r="E28" i="6"/>
  <c r="E13" i="6"/>
  <c r="E20" i="6"/>
  <c r="E6" i="6"/>
  <c r="E17" i="6"/>
  <c r="E22" i="6"/>
  <c r="E29" i="6"/>
  <c r="E30" i="6"/>
  <c r="E25" i="6"/>
  <c r="F4" i="8"/>
  <c r="F12" i="8"/>
  <c r="F20" i="8"/>
  <c r="F28" i="8"/>
  <c r="F7" i="8"/>
  <c r="F15" i="8"/>
  <c r="F23" i="8"/>
  <c r="F31" i="8"/>
  <c r="F3" i="8"/>
  <c r="F5" i="8"/>
  <c r="F8" i="8"/>
  <c r="F16" i="8"/>
  <c r="F24" i="8"/>
  <c r="F32" i="8"/>
  <c r="F11" i="8"/>
  <c r="F19" i="8"/>
  <c r="F27" i="8"/>
  <c r="F14" i="8"/>
  <c r="F22" i="8"/>
  <c r="F30" i="8"/>
  <c r="F6" i="8"/>
  <c r="F9" i="8"/>
  <c r="F17" i="8"/>
  <c r="F25" i="8"/>
  <c r="F18" i="8"/>
  <c r="F29" i="8"/>
  <c r="F10" i="8"/>
  <c r="F26" i="8"/>
  <c r="F13" i="8"/>
  <c r="F21" i="8"/>
  <c r="J23" i="6"/>
  <c r="K23" i="8"/>
  <c r="G9" i="8"/>
  <c r="G17" i="8"/>
  <c r="G25" i="8"/>
  <c r="G3" i="8"/>
  <c r="G4" i="8"/>
  <c r="G12" i="8"/>
  <c r="G20" i="8"/>
  <c r="G28" i="8"/>
  <c r="G5" i="8"/>
  <c r="G13" i="8"/>
  <c r="G21" i="8"/>
  <c r="G29" i="8"/>
  <c r="G8" i="8"/>
  <c r="G16" i="8"/>
  <c r="G24" i="8"/>
  <c r="G32" i="8"/>
  <c r="G11" i="8"/>
  <c r="G19" i="8"/>
  <c r="G27" i="8"/>
  <c r="G6" i="8"/>
  <c r="G14" i="8"/>
  <c r="G22" i="8"/>
  <c r="G30" i="8"/>
  <c r="G7" i="8"/>
  <c r="G31" i="8"/>
  <c r="G18" i="8"/>
  <c r="G10" i="8"/>
  <c r="G23" i="8"/>
  <c r="G26" i="8"/>
  <c r="G15" i="8"/>
  <c r="J23" i="5"/>
  <c r="J22" i="5"/>
  <c r="K11" i="8"/>
  <c r="K22" i="7"/>
  <c r="K11" i="7"/>
  <c r="J22" i="6"/>
  <c r="J11" i="6"/>
  <c r="K12" i="8" l="1"/>
  <c r="M4" i="8"/>
  <c r="M5" i="8" s="1"/>
  <c r="N3" i="8"/>
  <c r="O3" i="8" s="1"/>
  <c r="K12" i="7"/>
  <c r="M4" i="7"/>
  <c r="M5" i="7" s="1"/>
  <c r="M6" i="7" s="1"/>
  <c r="N3" i="7"/>
  <c r="M3" i="5"/>
  <c r="L4" i="5"/>
  <c r="J12" i="5"/>
  <c r="J12" i="6"/>
  <c r="L4" i="6"/>
  <c r="L5" i="6" s="1"/>
  <c r="M3" i="6"/>
  <c r="N3" i="6" s="1"/>
  <c r="P3" i="6" s="1"/>
  <c r="M6" i="8"/>
  <c r="Q3" i="8"/>
  <c r="P3" i="8"/>
  <c r="L6" i="6"/>
  <c r="L5" i="5" l="1"/>
  <c r="N3" i="5"/>
  <c r="M4" i="5"/>
  <c r="O3" i="7"/>
  <c r="N4" i="7"/>
  <c r="N4" i="8"/>
  <c r="O3" i="6"/>
  <c r="M4" i="6"/>
  <c r="M7" i="8"/>
  <c r="M7" i="7"/>
  <c r="L7" i="6"/>
  <c r="N5" i="8" l="1"/>
  <c r="O4" i="8"/>
  <c r="N5" i="7"/>
  <c r="O4" i="7"/>
  <c r="P3" i="7"/>
  <c r="Q3" i="7"/>
  <c r="N4" i="5"/>
  <c r="M5" i="5"/>
  <c r="P3" i="5"/>
  <c r="O3" i="5"/>
  <c r="L6" i="5"/>
  <c r="N4" i="6"/>
  <c r="M5" i="6"/>
  <c r="M8" i="8"/>
  <c r="M8" i="7"/>
  <c r="L8" i="6"/>
  <c r="M6" i="5" l="1"/>
  <c r="N5" i="5"/>
  <c r="P4" i="5"/>
  <c r="O4" i="5"/>
  <c r="Q4" i="7"/>
  <c r="P4" i="7"/>
  <c r="L7" i="5"/>
  <c r="N6" i="7"/>
  <c r="O5" i="7"/>
  <c r="Q4" i="8"/>
  <c r="P4" i="8"/>
  <c r="N6" i="8"/>
  <c r="O5" i="8"/>
  <c r="M6" i="6"/>
  <c r="N5" i="6"/>
  <c r="P4" i="6"/>
  <c r="O4" i="6"/>
  <c r="M9" i="8"/>
  <c r="M9" i="7"/>
  <c r="L9" i="6"/>
  <c r="L8" i="5" l="1"/>
  <c r="Q5" i="7"/>
  <c r="P5" i="7"/>
  <c r="P5" i="5"/>
  <c r="O5" i="5"/>
  <c r="Q5" i="8"/>
  <c r="P5" i="8"/>
  <c r="O6" i="8"/>
  <c r="N7" i="8"/>
  <c r="N7" i="7"/>
  <c r="O6" i="7"/>
  <c r="M7" i="5"/>
  <c r="N6" i="5"/>
  <c r="P5" i="6"/>
  <c r="O5" i="6"/>
  <c r="N6" i="6"/>
  <c r="M7" i="6"/>
  <c r="O6" i="5" l="1"/>
  <c r="P6" i="5"/>
  <c r="M8" i="5"/>
  <c r="N7" i="5"/>
  <c r="P6" i="7"/>
  <c r="Q6" i="7"/>
  <c r="N8" i="7"/>
  <c r="O7" i="7"/>
  <c r="N8" i="8"/>
  <c r="O7" i="8"/>
  <c r="L9" i="5"/>
  <c r="Q6" i="8"/>
  <c r="P6" i="8"/>
  <c r="M8" i="6"/>
  <c r="N7" i="6"/>
  <c r="P6" i="6"/>
  <c r="O6" i="6"/>
  <c r="Q7" i="8" l="1"/>
  <c r="P7" i="8"/>
  <c r="P7" i="7"/>
  <c r="Q7" i="7"/>
  <c r="N9" i="7"/>
  <c r="O9" i="7" s="1"/>
  <c r="O8" i="7"/>
  <c r="P9" i="5"/>
  <c r="P7" i="5"/>
  <c r="O7" i="5"/>
  <c r="M9" i="5"/>
  <c r="N9" i="5" s="1"/>
  <c r="O9" i="5" s="1"/>
  <c r="N8" i="5"/>
  <c r="N9" i="8"/>
  <c r="O9" i="8" s="1"/>
  <c r="O8" i="8"/>
  <c r="O7" i="6"/>
  <c r="P7" i="6"/>
  <c r="M9" i="6"/>
  <c r="N9" i="6" s="1"/>
  <c r="N8" i="6"/>
  <c r="K14" i="4"/>
  <c r="Q8" i="7" l="1"/>
  <c r="P8" i="7"/>
  <c r="Q8" i="8"/>
  <c r="P8" i="8"/>
  <c r="Q9" i="7"/>
  <c r="P9" i="7"/>
  <c r="Q9" i="8"/>
  <c r="P9" i="8"/>
  <c r="P8" i="5"/>
  <c r="O8" i="5"/>
  <c r="H9" i="4"/>
  <c r="H17" i="4"/>
  <c r="H25" i="4"/>
  <c r="H33" i="4"/>
  <c r="H41" i="4"/>
  <c r="H49" i="4"/>
  <c r="H57" i="4"/>
  <c r="H65" i="4"/>
  <c r="H73" i="4"/>
  <c r="H81" i="4"/>
  <c r="H89" i="4"/>
  <c r="H6" i="4"/>
  <c r="H15" i="4"/>
  <c r="H24" i="4"/>
  <c r="H34" i="4"/>
  <c r="H43" i="4"/>
  <c r="H52" i="4"/>
  <c r="H61" i="4"/>
  <c r="H70" i="4"/>
  <c r="H79" i="4"/>
  <c r="H88" i="4"/>
  <c r="H7" i="4"/>
  <c r="H16" i="4"/>
  <c r="H26" i="4"/>
  <c r="H35" i="4"/>
  <c r="H44" i="4"/>
  <c r="H53" i="4"/>
  <c r="H62" i="4"/>
  <c r="H71" i="4"/>
  <c r="H80" i="4"/>
  <c r="H90" i="4"/>
  <c r="H8" i="4"/>
  <c r="H18" i="4"/>
  <c r="H27" i="4"/>
  <c r="H5" i="4"/>
  <c r="H21" i="4"/>
  <c r="H36" i="4"/>
  <c r="H47" i="4"/>
  <c r="H59" i="4"/>
  <c r="H72" i="4"/>
  <c r="H84" i="4"/>
  <c r="H23" i="4"/>
  <c r="H50" i="4"/>
  <c r="H75" i="4"/>
  <c r="H28" i="4"/>
  <c r="H51" i="4"/>
  <c r="H76" i="4"/>
  <c r="H40" i="4"/>
  <c r="H42" i="4"/>
  <c r="H92" i="4"/>
  <c r="H82" i="4"/>
  <c r="H58" i="4"/>
  <c r="H10" i="4"/>
  <c r="H22" i="4"/>
  <c r="H37" i="4"/>
  <c r="H48" i="4"/>
  <c r="H60" i="4"/>
  <c r="H74" i="4"/>
  <c r="H85" i="4"/>
  <c r="H11" i="4"/>
  <c r="H38" i="4"/>
  <c r="H63" i="4"/>
  <c r="H86" i="4"/>
  <c r="H12" i="4"/>
  <c r="H64" i="4"/>
  <c r="H87" i="4"/>
  <c r="H54" i="4"/>
  <c r="H30" i="4"/>
  <c r="H67" i="4"/>
  <c r="H31" i="4"/>
  <c r="H56" i="4"/>
  <c r="H3" i="4"/>
  <c r="H4" i="4"/>
  <c r="H39" i="4"/>
  <c r="H13" i="4"/>
  <c r="H66" i="4"/>
  <c r="H14" i="4"/>
  <c r="H45" i="4"/>
  <c r="H46" i="4"/>
  <c r="H83" i="4"/>
  <c r="H77" i="4"/>
  <c r="H78" i="4"/>
  <c r="H68" i="4"/>
  <c r="H20" i="4"/>
  <c r="H29" i="4"/>
  <c r="H91" i="4"/>
  <c r="H55" i="4"/>
  <c r="H19" i="4"/>
  <c r="H32" i="4"/>
  <c r="H69" i="4"/>
  <c r="P9" i="6"/>
  <c r="O9" i="6"/>
  <c r="P8" i="6"/>
  <c r="O8" i="6"/>
  <c r="K16" i="4"/>
  <c r="K15" i="4"/>
  <c r="D3" i="8" l="1"/>
  <c r="D3" i="7"/>
  <c r="D6" i="4"/>
  <c r="D9" i="4"/>
  <c r="D12" i="4"/>
  <c r="D15" i="4"/>
  <c r="D18" i="4"/>
  <c r="D21" i="4"/>
  <c r="D24" i="4"/>
  <c r="D27" i="4"/>
  <c r="D30" i="4"/>
  <c r="D33" i="4"/>
  <c r="D36" i="4"/>
  <c r="D39" i="4"/>
  <c r="D42" i="4"/>
  <c r="D45" i="4"/>
  <c r="D48" i="4"/>
  <c r="D51" i="4"/>
  <c r="D54" i="4"/>
  <c r="D57" i="4"/>
  <c r="D60" i="4"/>
  <c r="D63" i="4"/>
  <c r="D66" i="4"/>
  <c r="D69" i="4"/>
  <c r="D72" i="4"/>
  <c r="D75" i="4"/>
  <c r="D78" i="4"/>
  <c r="D81" i="4"/>
  <c r="D84" i="4"/>
  <c r="D87" i="4"/>
  <c r="D90" i="4"/>
  <c r="D3" i="4"/>
  <c r="K24" i="4" l="1"/>
  <c r="K9" i="4"/>
  <c r="K8" i="4"/>
  <c r="K7" i="4"/>
  <c r="K5" i="4"/>
  <c r="K18" i="4" s="1"/>
  <c r="K3" i="4"/>
  <c r="K2" i="4"/>
  <c r="M3" i="4" s="1"/>
  <c r="H9" i="1"/>
  <c r="P9" i="1"/>
  <c r="P8" i="1"/>
  <c r="O8" i="1"/>
  <c r="P6" i="1"/>
  <c r="O5" i="1"/>
  <c r="P4" i="1"/>
  <c r="O4" i="1"/>
  <c r="I9" i="1"/>
  <c r="K4" i="4" l="1"/>
  <c r="K23" i="4"/>
  <c r="I8" i="1"/>
  <c r="H8" i="1"/>
  <c r="I6" i="1"/>
  <c r="H6" i="1"/>
  <c r="I5" i="1"/>
  <c r="H5" i="1"/>
  <c r="I4" i="1"/>
  <c r="H4" i="1"/>
  <c r="D9" i="1"/>
  <c r="O9" i="1" s="1"/>
  <c r="K11" i="4" l="1"/>
  <c r="K12" i="4" s="1"/>
  <c r="D6" i="1"/>
  <c r="O6" i="1" s="1"/>
  <c r="N3" i="4" l="1"/>
  <c r="O3" i="4" s="1"/>
  <c r="M4" i="4"/>
  <c r="P5" i="1"/>
  <c r="N4" i="4" l="1"/>
  <c r="N5" i="4" s="1"/>
  <c r="N6" i="4" s="1"/>
  <c r="N7" i="4" s="1"/>
  <c r="N8" i="4" s="1"/>
  <c r="M5" i="4"/>
  <c r="O5" i="4" s="1"/>
  <c r="Q3" i="4"/>
  <c r="P3" i="4"/>
  <c r="O4" i="4" l="1"/>
  <c r="Q4" i="4" s="1"/>
  <c r="M6" i="4"/>
  <c r="Q5" i="4"/>
  <c r="P5" i="4"/>
  <c r="N9" i="4"/>
  <c r="P4" i="4" l="1"/>
  <c r="M7" i="4"/>
  <c r="O6" i="4"/>
  <c r="Q6" i="4" l="1"/>
  <c r="P6" i="4"/>
  <c r="M8" i="4"/>
  <c r="O7" i="4"/>
  <c r="Q7" i="4" l="1"/>
  <c r="P7" i="4"/>
  <c r="M9" i="4"/>
  <c r="O8" i="4"/>
  <c r="Q8" i="4" l="1"/>
  <c r="P8" i="4"/>
  <c r="O9" i="4"/>
  <c r="Q9" i="4" l="1"/>
  <c r="P9" i="4"/>
</calcChain>
</file>

<file path=xl/sharedStrings.xml><?xml version="1.0" encoding="utf-8"?>
<sst xmlns="http://schemas.openxmlformats.org/spreadsheetml/2006/main" count="241" uniqueCount="59">
  <si>
    <t>Dimensional Checks</t>
  </si>
  <si>
    <t>Dwg. View</t>
  </si>
  <si>
    <t>CN</t>
  </si>
  <si>
    <t>Dwg.      Dim.</t>
  </si>
  <si>
    <t>Unit 
of 
Measure</t>
  </si>
  <si>
    <t>Dim.
Tol.</t>
  </si>
  <si>
    <t>Upper Dim.</t>
  </si>
  <si>
    <t>Lower Dim.</t>
  </si>
  <si>
    <t>Within Tol?</t>
  </si>
  <si>
    <t>Inspection Device</t>
  </si>
  <si>
    <t>Remarks</t>
  </si>
  <si>
    <t>Disp.</t>
  </si>
  <si>
    <t>MAX</t>
  </si>
  <si>
    <t>MIN</t>
  </si>
  <si>
    <t>TOP</t>
  </si>
  <si>
    <t>in</t>
  </si>
  <si>
    <t>±</t>
  </si>
  <si>
    <t>Yes</t>
  </si>
  <si>
    <t>CLP</t>
  </si>
  <si>
    <t>FRONT</t>
  </si>
  <si>
    <t>MICRO</t>
  </si>
  <si>
    <t xml:space="preserve">in </t>
  </si>
  <si>
    <t>Sec E-E</t>
  </si>
  <si>
    <r>
      <rPr>
        <b/>
        <sz val="12"/>
        <rFont val="Arial"/>
        <family val="2"/>
      </rPr>
      <t>Disposition Codes:</t>
    </r>
    <r>
      <rPr>
        <sz val="12"/>
        <rFont val="Arial"/>
        <family val="2"/>
      </rPr>
      <t xml:space="preserve">   (1) Accept - Revise dwg,        (2) Accept - One time deviation,        (3) Reject - Supplier to correct</t>
    </r>
  </si>
  <si>
    <t>(Rotated Clockwise from mark)</t>
  </si>
  <si>
    <t xml:space="preserve">Wire diameter: </t>
  </si>
  <si>
    <t>Part</t>
  </si>
  <si>
    <t>Dimensions (Inch)</t>
  </si>
  <si>
    <t xml:space="preserve">Average of sub groups (Inch) </t>
  </si>
  <si>
    <t xml:space="preserve">USL </t>
  </si>
  <si>
    <t>LSL</t>
  </si>
  <si>
    <t>Spec</t>
  </si>
  <si>
    <t xml:space="preserve">Min </t>
  </si>
  <si>
    <t xml:space="preserve">From </t>
  </si>
  <si>
    <t xml:space="preserve">Cell Midpoint </t>
  </si>
  <si>
    <t xml:space="preserve">End point </t>
  </si>
  <si>
    <t>Rep</t>
  </si>
  <si>
    <t>Freq</t>
  </si>
  <si>
    <t>Max</t>
  </si>
  <si>
    <t xml:space="preserve">Std dev. </t>
  </si>
  <si>
    <t xml:space="preserve">Range: </t>
  </si>
  <si>
    <t>n:</t>
  </si>
  <si>
    <t>Cp</t>
  </si>
  <si>
    <t xml:space="preserve">mean </t>
  </si>
  <si>
    <t xml:space="preserve">CpK USL </t>
  </si>
  <si>
    <t xml:space="preserve">mode </t>
  </si>
  <si>
    <t>CpK LSL</t>
  </si>
  <si>
    <t xml:space="preserve">Sturgis' Rule </t>
  </si>
  <si>
    <t xml:space="preserve">i: </t>
  </si>
  <si>
    <t xml:space="preserve">h: </t>
  </si>
  <si>
    <t>Tolerance:</t>
  </si>
  <si>
    <t xml:space="preserve">Std. dev </t>
  </si>
  <si>
    <r>
      <t>C</t>
    </r>
    <r>
      <rPr>
        <vertAlign val="superscript"/>
        <sz val="16"/>
        <color theme="1"/>
        <rFont val="Calibri"/>
        <family val="2"/>
        <scheme val="minor"/>
      </rPr>
      <t>4</t>
    </r>
  </si>
  <si>
    <t xml:space="preserve">Z USL </t>
  </si>
  <si>
    <t>Z LSL</t>
  </si>
  <si>
    <t>Xbar</t>
  </si>
  <si>
    <t>https://r-bar.net/control-chart-constants-tables-explanations/#bias_Sec</t>
  </si>
  <si>
    <t>Freq.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</si>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</sst>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0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rgb="FF444444"/>
      <name val="Calibri"/>
      <family val="2"/>
      <charset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6"/>
      <color theme="1"/>
      <name val="Arial"/>
      <family val="2"/>
    </font>
    <font>
      <sz val="16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9">
    <xf numFmtId="0" fontId="0" fillId="0" borderId="0" xfId="0"/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4" fillId="2" borderId="7" xfId="1" applyNumberFormat="1" applyFont="1" applyBorder="1" applyAlignment="1">
      <alignment horizontal="center" vertical="center"/>
    </xf>
    <xf numFmtId="1" fontId="4" fillId="2" borderId="8" xfId="1" applyNumberFormat="1" applyFont="1" applyBorder="1" applyAlignment="1">
      <alignment horizontal="center" vertical="center"/>
    </xf>
    <xf numFmtId="164" fontId="4" fillId="2" borderId="8" xfId="1" applyNumberFormat="1" applyFont="1" applyBorder="1" applyAlignment="1">
      <alignment horizontal="center" vertical="center"/>
    </xf>
    <xf numFmtId="165" fontId="4" fillId="2" borderId="8" xfId="1" applyNumberFormat="1" applyFont="1" applyBorder="1" applyAlignment="1">
      <alignment horizontal="center" vertical="center"/>
    </xf>
    <xf numFmtId="165" fontId="4" fillId="2" borderId="8" xfId="1" applyNumberFormat="1" applyFont="1" applyBorder="1" applyAlignment="1" applyProtection="1">
      <alignment horizontal="center" vertical="center" wrapText="1"/>
      <protection locked="0"/>
    </xf>
    <xf numFmtId="0" fontId="4" fillId="2" borderId="8" xfId="1" applyFont="1" applyBorder="1" applyAlignment="1">
      <alignment horizontal="center" vertical="center"/>
    </xf>
    <xf numFmtId="0" fontId="4" fillId="2" borderId="8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4" fillId="2" borderId="8" xfId="1" applyFont="1" applyBorder="1" applyAlignment="1" applyProtection="1">
      <alignment horizontal="center" vertical="center" wrapText="1"/>
      <protection locked="0"/>
    </xf>
    <xf numFmtId="0" fontId="4" fillId="2" borderId="8" xfId="1" applyFont="1" applyBorder="1" applyAlignment="1" applyProtection="1">
      <alignment horizontal="center" vertical="center"/>
      <protection locked="0"/>
    </xf>
    <xf numFmtId="164" fontId="4" fillId="2" borderId="8" xfId="1" applyNumberFormat="1" applyFont="1" applyBorder="1" applyAlignment="1" applyProtection="1">
      <alignment horizontal="center" vertical="center"/>
      <protection locked="0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4" fillId="2" borderId="22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4" borderId="28" xfId="0" applyNumberFormat="1" applyFont="1" applyFill="1" applyBorder="1" applyAlignment="1">
      <alignment horizontal="center" vertical="center"/>
    </xf>
    <xf numFmtId="166" fontId="7" fillId="0" borderId="7" xfId="0" applyNumberFormat="1" applyFont="1" applyBorder="1" applyAlignment="1">
      <alignment horizontal="center" vertical="center"/>
    </xf>
    <xf numFmtId="166" fontId="7" fillId="4" borderId="9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2" borderId="9" xfId="1" applyNumberFormat="1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2" borderId="22" xfId="1" applyFont="1" applyBorder="1" applyAlignment="1" applyProtection="1">
      <alignment horizontal="center" vertical="center"/>
      <protection locked="0"/>
    </xf>
    <xf numFmtId="0" fontId="4" fillId="2" borderId="5" xfId="1" applyFont="1" applyBorder="1" applyAlignment="1" applyProtection="1">
      <alignment horizontal="center" vertical="center"/>
      <protection locked="0"/>
    </xf>
    <xf numFmtId="0" fontId="4" fillId="2" borderId="23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4" fillId="2" borderId="8" xfId="1" applyNumberFormat="1" applyFont="1" applyBorder="1" applyAlignment="1">
      <alignment horizontal="center" vertical="center"/>
    </xf>
    <xf numFmtId="165" fontId="4" fillId="2" borderId="8" xfId="1" applyNumberFormat="1" applyFont="1" applyBorder="1" applyAlignment="1">
      <alignment horizontal="center" vertical="center"/>
    </xf>
    <xf numFmtId="1" fontId="4" fillId="2" borderId="8" xfId="1" applyNumberFormat="1" applyFont="1" applyBorder="1" applyAlignment="1">
      <alignment horizontal="center" vertical="center"/>
    </xf>
    <xf numFmtId="1" fontId="4" fillId="2" borderId="7" xfId="1" applyNumberFormat="1" applyFont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0" fontId="4" fillId="2" borderId="22" xfId="1" applyFont="1" applyBorder="1" applyAlignment="1" applyProtection="1">
      <alignment horizontal="center" vertical="center" wrapText="1"/>
      <protection locked="0"/>
    </xf>
    <xf numFmtId="0" fontId="4" fillId="2" borderId="5" xfId="1" applyFont="1" applyBorder="1" applyAlignment="1" applyProtection="1">
      <alignment horizontal="center" vertical="center" wrapText="1"/>
      <protection locked="0"/>
    </xf>
    <xf numFmtId="1" fontId="4" fillId="2" borderId="21" xfId="1" applyNumberFormat="1" applyFont="1" applyBorder="1" applyAlignment="1">
      <alignment horizontal="center" vertical="center"/>
    </xf>
    <xf numFmtId="1" fontId="4" fillId="2" borderId="4" xfId="1" applyNumberFormat="1" applyFont="1" applyBorder="1" applyAlignment="1">
      <alignment horizontal="center" vertical="center"/>
    </xf>
    <xf numFmtId="1" fontId="4" fillId="2" borderId="22" xfId="1" applyNumberFormat="1" applyFont="1" applyBorder="1" applyAlignment="1">
      <alignment horizontal="center" vertical="center"/>
    </xf>
    <xf numFmtId="1" fontId="4" fillId="2" borderId="5" xfId="1" applyNumberFormat="1" applyFont="1" applyBorder="1" applyAlignment="1">
      <alignment horizontal="center" vertical="center"/>
    </xf>
    <xf numFmtId="164" fontId="4" fillId="2" borderId="22" xfId="1" applyNumberFormat="1" applyFont="1" applyBorder="1" applyAlignment="1">
      <alignment horizontal="center" vertical="center"/>
    </xf>
    <xf numFmtId="164" fontId="4" fillId="2" borderId="5" xfId="1" applyNumberFormat="1" applyFont="1" applyBorder="1" applyAlignment="1">
      <alignment horizontal="center" vertical="center"/>
    </xf>
    <xf numFmtId="0" fontId="4" fillId="2" borderId="22" xfId="1" applyFont="1" applyBorder="1" applyAlignment="1">
      <alignment horizontal="center" vertical="center"/>
    </xf>
    <xf numFmtId="0" fontId="4" fillId="2" borderId="5" xfId="1" applyFont="1" applyBorder="1" applyAlignment="1">
      <alignment horizontal="center" vertical="center"/>
    </xf>
    <xf numFmtId="165" fontId="4" fillId="2" borderId="22" xfId="1" applyNumberFormat="1" applyFont="1" applyBorder="1" applyAlignment="1" applyProtection="1">
      <alignment horizontal="center" vertical="center" wrapText="1"/>
      <protection locked="0"/>
    </xf>
    <xf numFmtId="165" fontId="4" fillId="2" borderId="5" xfId="1" applyNumberFormat="1" applyFont="1" applyBorder="1" applyAlignment="1" applyProtection="1">
      <alignment horizontal="center" vertical="center" wrapText="1"/>
      <protection locked="0"/>
    </xf>
    <xf numFmtId="165" fontId="4" fillId="2" borderId="22" xfId="1" applyNumberFormat="1" applyFont="1" applyBorder="1" applyAlignment="1">
      <alignment horizontal="center" vertical="center"/>
    </xf>
    <xf numFmtId="165" fontId="4" fillId="2" borderId="5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CN</a:t>
            </a:r>
            <a:r>
              <a:rPr lang="en-US" sz="2000" baseline="0"/>
              <a:t> 1 -  Xbar &amp; 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Dimension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27"/>
            <c:marker>
              <c:symbol val="circle"/>
              <c:size val="5"/>
              <c:spPr>
                <a:solidFill>
                  <a:schemeClr val="accent1"/>
                </a:solidFill>
                <a:ln w="1587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2EC-450F-83EC-D32CFF76DF15}"/>
              </c:ext>
            </c:extLst>
          </c:dPt>
          <c:yVal>
            <c:numRef>
              <c:f>'CN 1'!$D$3:$D$92</c:f>
              <c:numCache>
                <c:formatCode>General</c:formatCode>
                <c:ptCount val="90"/>
                <c:pt idx="0">
                  <c:v>0.30933333333333329</c:v>
                </c:pt>
                <c:pt idx="3">
                  <c:v>0.31466666666666665</c:v>
                </c:pt>
                <c:pt idx="6">
                  <c:v>0.31316666666666665</c:v>
                </c:pt>
                <c:pt idx="9">
                  <c:v>0.312</c:v>
                </c:pt>
                <c:pt idx="12">
                  <c:v>0.3145</c:v>
                </c:pt>
                <c:pt idx="15">
                  <c:v>0.31433333333333335</c:v>
                </c:pt>
                <c:pt idx="18">
                  <c:v>0.312</c:v>
                </c:pt>
                <c:pt idx="21">
                  <c:v>0.3148333333333333</c:v>
                </c:pt>
                <c:pt idx="24">
                  <c:v>0.31216666666666665</c:v>
                </c:pt>
                <c:pt idx="27">
                  <c:v>0.315</c:v>
                </c:pt>
                <c:pt idx="30">
                  <c:v>0.31383333333333335</c:v>
                </c:pt>
                <c:pt idx="33">
                  <c:v>0.3153333333333333</c:v>
                </c:pt>
                <c:pt idx="36">
                  <c:v>0.317</c:v>
                </c:pt>
                <c:pt idx="39">
                  <c:v>0.315</c:v>
                </c:pt>
                <c:pt idx="42">
                  <c:v>0.31566666666666665</c:v>
                </c:pt>
                <c:pt idx="45">
                  <c:v>0.315</c:v>
                </c:pt>
                <c:pt idx="48">
                  <c:v>0.31433333333333335</c:v>
                </c:pt>
                <c:pt idx="51">
                  <c:v>0.30983333333333335</c:v>
                </c:pt>
                <c:pt idx="54">
                  <c:v>0.31</c:v>
                </c:pt>
                <c:pt idx="57">
                  <c:v>0.31033333333333335</c:v>
                </c:pt>
                <c:pt idx="60">
                  <c:v>0.3105</c:v>
                </c:pt>
                <c:pt idx="63">
                  <c:v>0.31116666666666665</c:v>
                </c:pt>
                <c:pt idx="66">
                  <c:v>0.315</c:v>
                </c:pt>
                <c:pt idx="69">
                  <c:v>0.315</c:v>
                </c:pt>
                <c:pt idx="72">
                  <c:v>0.31183333333333335</c:v>
                </c:pt>
                <c:pt idx="75">
                  <c:v>0.31183333333333335</c:v>
                </c:pt>
                <c:pt idx="78">
                  <c:v>0.3105</c:v>
                </c:pt>
                <c:pt idx="81">
                  <c:v>0.3128333333333333</c:v>
                </c:pt>
                <c:pt idx="84">
                  <c:v>0.3085</c:v>
                </c:pt>
                <c:pt idx="87">
                  <c:v>0.31033333333333335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EC-450F-83EC-D32CFF76DF15}"/>
            </c:ext>
          </c:extLst>
        </c:ser>
        <c:ser>
          <c:idx val="1"/>
          <c:order val="1"/>
          <c:tx>
            <c:strRef>
              <c:f>'CN 1'!$G$2</c:f>
              <c:strCache>
                <c:ptCount val="1"/>
                <c:pt idx="0">
                  <c:v>LSL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'CN 1'!$G$3:$G$92</c:f>
              <c:numCache>
                <c:formatCode>General</c:formatCode>
                <c:ptCount val="90"/>
                <c:pt idx="0">
                  <c:v>0.30630000000000002</c:v>
                </c:pt>
                <c:pt idx="1">
                  <c:v>0.30630000000000002</c:v>
                </c:pt>
                <c:pt idx="2">
                  <c:v>0.30630000000000002</c:v>
                </c:pt>
                <c:pt idx="3">
                  <c:v>0.30630000000000002</c:v>
                </c:pt>
                <c:pt idx="4">
                  <c:v>0.30630000000000002</c:v>
                </c:pt>
                <c:pt idx="5">
                  <c:v>0.30630000000000002</c:v>
                </c:pt>
                <c:pt idx="6">
                  <c:v>0.30630000000000002</c:v>
                </c:pt>
                <c:pt idx="7">
                  <c:v>0.30630000000000002</c:v>
                </c:pt>
                <c:pt idx="8">
                  <c:v>0.30630000000000002</c:v>
                </c:pt>
                <c:pt idx="9">
                  <c:v>0.30630000000000002</c:v>
                </c:pt>
                <c:pt idx="10">
                  <c:v>0.30630000000000002</c:v>
                </c:pt>
                <c:pt idx="11">
                  <c:v>0.30630000000000002</c:v>
                </c:pt>
                <c:pt idx="12">
                  <c:v>0.30630000000000002</c:v>
                </c:pt>
                <c:pt idx="13">
                  <c:v>0.30630000000000002</c:v>
                </c:pt>
                <c:pt idx="14">
                  <c:v>0.30630000000000002</c:v>
                </c:pt>
                <c:pt idx="15">
                  <c:v>0.30630000000000002</c:v>
                </c:pt>
                <c:pt idx="16">
                  <c:v>0.30630000000000002</c:v>
                </c:pt>
                <c:pt idx="17">
                  <c:v>0.30630000000000002</c:v>
                </c:pt>
                <c:pt idx="18">
                  <c:v>0.30630000000000002</c:v>
                </c:pt>
                <c:pt idx="19">
                  <c:v>0.30630000000000002</c:v>
                </c:pt>
                <c:pt idx="20">
                  <c:v>0.30630000000000002</c:v>
                </c:pt>
                <c:pt idx="21">
                  <c:v>0.30630000000000002</c:v>
                </c:pt>
                <c:pt idx="22">
                  <c:v>0.30630000000000002</c:v>
                </c:pt>
                <c:pt idx="23">
                  <c:v>0.30630000000000002</c:v>
                </c:pt>
                <c:pt idx="24">
                  <c:v>0.30630000000000002</c:v>
                </c:pt>
                <c:pt idx="25">
                  <c:v>0.30630000000000002</c:v>
                </c:pt>
                <c:pt idx="26">
                  <c:v>0.30630000000000002</c:v>
                </c:pt>
                <c:pt idx="27">
                  <c:v>0.30630000000000002</c:v>
                </c:pt>
                <c:pt idx="28">
                  <c:v>0.30630000000000002</c:v>
                </c:pt>
                <c:pt idx="29">
                  <c:v>0.30630000000000002</c:v>
                </c:pt>
                <c:pt idx="30">
                  <c:v>0.30630000000000002</c:v>
                </c:pt>
                <c:pt idx="31">
                  <c:v>0.30630000000000002</c:v>
                </c:pt>
                <c:pt idx="32">
                  <c:v>0.30630000000000002</c:v>
                </c:pt>
                <c:pt idx="33">
                  <c:v>0.30630000000000002</c:v>
                </c:pt>
                <c:pt idx="34">
                  <c:v>0.30630000000000002</c:v>
                </c:pt>
                <c:pt idx="35">
                  <c:v>0.30630000000000002</c:v>
                </c:pt>
                <c:pt idx="36">
                  <c:v>0.30630000000000002</c:v>
                </c:pt>
                <c:pt idx="37">
                  <c:v>0.30630000000000002</c:v>
                </c:pt>
                <c:pt idx="38">
                  <c:v>0.30630000000000002</c:v>
                </c:pt>
                <c:pt idx="39">
                  <c:v>0.30630000000000002</c:v>
                </c:pt>
                <c:pt idx="40">
                  <c:v>0.30630000000000002</c:v>
                </c:pt>
                <c:pt idx="41">
                  <c:v>0.30630000000000002</c:v>
                </c:pt>
                <c:pt idx="42">
                  <c:v>0.30630000000000002</c:v>
                </c:pt>
                <c:pt idx="43">
                  <c:v>0.30630000000000002</c:v>
                </c:pt>
                <c:pt idx="44">
                  <c:v>0.30630000000000002</c:v>
                </c:pt>
                <c:pt idx="45">
                  <c:v>0.30630000000000002</c:v>
                </c:pt>
                <c:pt idx="46">
                  <c:v>0.30630000000000002</c:v>
                </c:pt>
                <c:pt idx="47">
                  <c:v>0.30630000000000002</c:v>
                </c:pt>
                <c:pt idx="48">
                  <c:v>0.30630000000000002</c:v>
                </c:pt>
                <c:pt idx="49">
                  <c:v>0.30630000000000002</c:v>
                </c:pt>
                <c:pt idx="50">
                  <c:v>0.30630000000000002</c:v>
                </c:pt>
                <c:pt idx="51">
                  <c:v>0.30630000000000002</c:v>
                </c:pt>
                <c:pt idx="52">
                  <c:v>0.30630000000000002</c:v>
                </c:pt>
                <c:pt idx="53">
                  <c:v>0.30630000000000002</c:v>
                </c:pt>
                <c:pt idx="54">
                  <c:v>0.30630000000000002</c:v>
                </c:pt>
                <c:pt idx="55">
                  <c:v>0.30630000000000002</c:v>
                </c:pt>
                <c:pt idx="56">
                  <c:v>0.30630000000000002</c:v>
                </c:pt>
                <c:pt idx="57">
                  <c:v>0.30630000000000002</c:v>
                </c:pt>
                <c:pt idx="58">
                  <c:v>0.30630000000000002</c:v>
                </c:pt>
                <c:pt idx="59">
                  <c:v>0.30630000000000002</c:v>
                </c:pt>
                <c:pt idx="60">
                  <c:v>0.30630000000000002</c:v>
                </c:pt>
                <c:pt idx="61">
                  <c:v>0.30630000000000002</c:v>
                </c:pt>
                <c:pt idx="62">
                  <c:v>0.30630000000000002</c:v>
                </c:pt>
                <c:pt idx="63">
                  <c:v>0.30630000000000002</c:v>
                </c:pt>
                <c:pt idx="64">
                  <c:v>0.30630000000000002</c:v>
                </c:pt>
                <c:pt idx="65">
                  <c:v>0.30630000000000002</c:v>
                </c:pt>
                <c:pt idx="66">
                  <c:v>0.30630000000000002</c:v>
                </c:pt>
                <c:pt idx="67">
                  <c:v>0.30630000000000002</c:v>
                </c:pt>
                <c:pt idx="68">
                  <c:v>0.30630000000000002</c:v>
                </c:pt>
                <c:pt idx="69">
                  <c:v>0.30630000000000002</c:v>
                </c:pt>
                <c:pt idx="70">
                  <c:v>0.30630000000000002</c:v>
                </c:pt>
                <c:pt idx="71">
                  <c:v>0.30630000000000002</c:v>
                </c:pt>
                <c:pt idx="72">
                  <c:v>0.30630000000000002</c:v>
                </c:pt>
                <c:pt idx="73">
                  <c:v>0.30630000000000002</c:v>
                </c:pt>
                <c:pt idx="74">
                  <c:v>0.30630000000000002</c:v>
                </c:pt>
                <c:pt idx="75">
                  <c:v>0.30630000000000002</c:v>
                </c:pt>
                <c:pt idx="76">
                  <c:v>0.30630000000000002</c:v>
                </c:pt>
                <c:pt idx="77">
                  <c:v>0.30630000000000002</c:v>
                </c:pt>
                <c:pt idx="78">
                  <c:v>0.30630000000000002</c:v>
                </c:pt>
                <c:pt idx="79">
                  <c:v>0.30630000000000002</c:v>
                </c:pt>
                <c:pt idx="80">
                  <c:v>0.30630000000000002</c:v>
                </c:pt>
                <c:pt idx="81">
                  <c:v>0.30630000000000002</c:v>
                </c:pt>
                <c:pt idx="82">
                  <c:v>0.30630000000000002</c:v>
                </c:pt>
                <c:pt idx="83">
                  <c:v>0.30630000000000002</c:v>
                </c:pt>
                <c:pt idx="84">
                  <c:v>0.30630000000000002</c:v>
                </c:pt>
                <c:pt idx="85">
                  <c:v>0.30630000000000002</c:v>
                </c:pt>
                <c:pt idx="86">
                  <c:v>0.30630000000000002</c:v>
                </c:pt>
                <c:pt idx="87">
                  <c:v>0.30630000000000002</c:v>
                </c:pt>
                <c:pt idx="88">
                  <c:v>0.30630000000000002</c:v>
                </c:pt>
                <c:pt idx="89">
                  <c:v>0.30630000000000002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2EC-450F-83EC-D32CFF76DF15}"/>
            </c:ext>
          </c:extLst>
        </c:ser>
        <c:ser>
          <c:idx val="2"/>
          <c:order val="2"/>
          <c:tx>
            <c:strRef>
              <c:f>'CN 1'!$F$2</c:f>
              <c:strCache>
                <c:ptCount val="1"/>
                <c:pt idx="0">
                  <c:v>USL 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'CN 1'!$F$3:$F$92</c:f>
              <c:numCache>
                <c:formatCode>General</c:formatCode>
                <c:ptCount val="90"/>
                <c:pt idx="0">
                  <c:v>0.32369999999999999</c:v>
                </c:pt>
                <c:pt idx="1">
                  <c:v>0.32369999999999999</c:v>
                </c:pt>
                <c:pt idx="2">
                  <c:v>0.32369999999999999</c:v>
                </c:pt>
                <c:pt idx="3">
                  <c:v>0.32369999999999999</c:v>
                </c:pt>
                <c:pt idx="4">
                  <c:v>0.32369999999999999</c:v>
                </c:pt>
                <c:pt idx="5">
                  <c:v>0.32369999999999999</c:v>
                </c:pt>
                <c:pt idx="6">
                  <c:v>0.32369999999999999</c:v>
                </c:pt>
                <c:pt idx="7">
                  <c:v>0.32369999999999999</c:v>
                </c:pt>
                <c:pt idx="8">
                  <c:v>0.32369999999999999</c:v>
                </c:pt>
                <c:pt idx="9">
                  <c:v>0.32369999999999999</c:v>
                </c:pt>
                <c:pt idx="10">
                  <c:v>0.32369999999999999</c:v>
                </c:pt>
                <c:pt idx="11">
                  <c:v>0.32369999999999999</c:v>
                </c:pt>
                <c:pt idx="12">
                  <c:v>0.32369999999999999</c:v>
                </c:pt>
                <c:pt idx="13">
                  <c:v>0.32369999999999999</c:v>
                </c:pt>
                <c:pt idx="14">
                  <c:v>0.32369999999999999</c:v>
                </c:pt>
                <c:pt idx="15">
                  <c:v>0.32369999999999999</c:v>
                </c:pt>
                <c:pt idx="16">
                  <c:v>0.32369999999999999</c:v>
                </c:pt>
                <c:pt idx="17">
                  <c:v>0.32369999999999999</c:v>
                </c:pt>
                <c:pt idx="18">
                  <c:v>0.32369999999999999</c:v>
                </c:pt>
                <c:pt idx="19">
                  <c:v>0.32369999999999999</c:v>
                </c:pt>
                <c:pt idx="20">
                  <c:v>0.32369999999999999</c:v>
                </c:pt>
                <c:pt idx="21">
                  <c:v>0.32369999999999999</c:v>
                </c:pt>
                <c:pt idx="22">
                  <c:v>0.32369999999999999</c:v>
                </c:pt>
                <c:pt idx="23">
                  <c:v>0.32369999999999999</c:v>
                </c:pt>
                <c:pt idx="24">
                  <c:v>0.32369999999999999</c:v>
                </c:pt>
                <c:pt idx="25">
                  <c:v>0.32369999999999999</c:v>
                </c:pt>
                <c:pt idx="26">
                  <c:v>0.32369999999999999</c:v>
                </c:pt>
                <c:pt idx="27">
                  <c:v>0.32369999999999999</c:v>
                </c:pt>
                <c:pt idx="28">
                  <c:v>0.32369999999999999</c:v>
                </c:pt>
                <c:pt idx="29">
                  <c:v>0.32369999999999999</c:v>
                </c:pt>
                <c:pt idx="30">
                  <c:v>0.32369999999999999</c:v>
                </c:pt>
                <c:pt idx="31">
                  <c:v>0.32369999999999999</c:v>
                </c:pt>
                <c:pt idx="32">
                  <c:v>0.32369999999999999</c:v>
                </c:pt>
                <c:pt idx="33">
                  <c:v>0.32369999999999999</c:v>
                </c:pt>
                <c:pt idx="34">
                  <c:v>0.32369999999999999</c:v>
                </c:pt>
                <c:pt idx="35">
                  <c:v>0.32369999999999999</c:v>
                </c:pt>
                <c:pt idx="36">
                  <c:v>0.32369999999999999</c:v>
                </c:pt>
                <c:pt idx="37">
                  <c:v>0.32369999999999999</c:v>
                </c:pt>
                <c:pt idx="38">
                  <c:v>0.32369999999999999</c:v>
                </c:pt>
                <c:pt idx="39">
                  <c:v>0.32369999999999999</c:v>
                </c:pt>
                <c:pt idx="40">
                  <c:v>0.32369999999999999</c:v>
                </c:pt>
                <c:pt idx="41">
                  <c:v>0.32369999999999999</c:v>
                </c:pt>
                <c:pt idx="42">
                  <c:v>0.32369999999999999</c:v>
                </c:pt>
                <c:pt idx="43">
                  <c:v>0.32369999999999999</c:v>
                </c:pt>
                <c:pt idx="44">
                  <c:v>0.32369999999999999</c:v>
                </c:pt>
                <c:pt idx="45">
                  <c:v>0.32369999999999999</c:v>
                </c:pt>
                <c:pt idx="46">
                  <c:v>0.32369999999999999</c:v>
                </c:pt>
                <c:pt idx="47">
                  <c:v>0.32369999999999999</c:v>
                </c:pt>
                <c:pt idx="48">
                  <c:v>0.32369999999999999</c:v>
                </c:pt>
                <c:pt idx="49">
                  <c:v>0.32369999999999999</c:v>
                </c:pt>
                <c:pt idx="50">
                  <c:v>0.32369999999999999</c:v>
                </c:pt>
                <c:pt idx="51">
                  <c:v>0.32369999999999999</c:v>
                </c:pt>
                <c:pt idx="52">
                  <c:v>0.32369999999999999</c:v>
                </c:pt>
                <c:pt idx="53">
                  <c:v>0.32369999999999999</c:v>
                </c:pt>
                <c:pt idx="54">
                  <c:v>0.32369999999999999</c:v>
                </c:pt>
                <c:pt idx="55">
                  <c:v>0.32369999999999999</c:v>
                </c:pt>
                <c:pt idx="56">
                  <c:v>0.32369999999999999</c:v>
                </c:pt>
                <c:pt idx="57">
                  <c:v>0.32369999999999999</c:v>
                </c:pt>
                <c:pt idx="58">
                  <c:v>0.32369999999999999</c:v>
                </c:pt>
                <c:pt idx="59">
                  <c:v>0.32369999999999999</c:v>
                </c:pt>
                <c:pt idx="60">
                  <c:v>0.32369999999999999</c:v>
                </c:pt>
                <c:pt idx="61">
                  <c:v>0.32369999999999999</c:v>
                </c:pt>
                <c:pt idx="62">
                  <c:v>0.32369999999999999</c:v>
                </c:pt>
                <c:pt idx="63">
                  <c:v>0.32369999999999999</c:v>
                </c:pt>
                <c:pt idx="64">
                  <c:v>0.32369999999999999</c:v>
                </c:pt>
                <c:pt idx="65">
                  <c:v>0.32369999999999999</c:v>
                </c:pt>
                <c:pt idx="66">
                  <c:v>0.32369999999999999</c:v>
                </c:pt>
                <c:pt idx="67">
                  <c:v>0.32369999999999999</c:v>
                </c:pt>
                <c:pt idx="68">
                  <c:v>0.32369999999999999</c:v>
                </c:pt>
                <c:pt idx="69">
                  <c:v>0.32369999999999999</c:v>
                </c:pt>
                <c:pt idx="70">
                  <c:v>0.32369999999999999</c:v>
                </c:pt>
                <c:pt idx="71">
                  <c:v>0.32369999999999999</c:v>
                </c:pt>
                <c:pt idx="72">
                  <c:v>0.32369999999999999</c:v>
                </c:pt>
                <c:pt idx="73">
                  <c:v>0.32369999999999999</c:v>
                </c:pt>
                <c:pt idx="74">
                  <c:v>0.32369999999999999</c:v>
                </c:pt>
                <c:pt idx="75">
                  <c:v>0.32369999999999999</c:v>
                </c:pt>
                <c:pt idx="76">
                  <c:v>0.32369999999999999</c:v>
                </c:pt>
                <c:pt idx="77">
                  <c:v>0.32369999999999999</c:v>
                </c:pt>
                <c:pt idx="78">
                  <c:v>0.32369999999999999</c:v>
                </c:pt>
                <c:pt idx="79">
                  <c:v>0.32369999999999999</c:v>
                </c:pt>
                <c:pt idx="80">
                  <c:v>0.32369999999999999</c:v>
                </c:pt>
                <c:pt idx="81">
                  <c:v>0.32369999999999999</c:v>
                </c:pt>
                <c:pt idx="82">
                  <c:v>0.32369999999999999</c:v>
                </c:pt>
                <c:pt idx="83">
                  <c:v>0.32369999999999999</c:v>
                </c:pt>
                <c:pt idx="84">
                  <c:v>0.32369999999999999</c:v>
                </c:pt>
                <c:pt idx="85">
                  <c:v>0.32369999999999999</c:v>
                </c:pt>
                <c:pt idx="86">
                  <c:v>0.32369999999999999</c:v>
                </c:pt>
                <c:pt idx="87">
                  <c:v>0.32369999999999999</c:v>
                </c:pt>
                <c:pt idx="88">
                  <c:v>0.32369999999999999</c:v>
                </c:pt>
                <c:pt idx="89">
                  <c:v>0.32369999999999999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2EC-450F-83EC-D32CFF76DF15}"/>
            </c:ext>
          </c:extLst>
        </c:ser>
        <c:ser>
          <c:idx val="3"/>
          <c:order val="3"/>
          <c:tx>
            <c:strRef>
              <c:f>'CN 1'!$H$2</c:f>
              <c:strCache>
                <c:ptCount val="1"/>
                <c:pt idx="0">
                  <c:v>Spec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'CN 1'!$H$3:$H$92</c:f>
              <c:numCache>
                <c:formatCode>General</c:formatCode>
                <c:ptCount val="90"/>
                <c:pt idx="0">
                  <c:v>0.315</c:v>
                </c:pt>
                <c:pt idx="1">
                  <c:v>0.315</c:v>
                </c:pt>
                <c:pt idx="2">
                  <c:v>0.315</c:v>
                </c:pt>
                <c:pt idx="3">
                  <c:v>0.315</c:v>
                </c:pt>
                <c:pt idx="4">
                  <c:v>0.315</c:v>
                </c:pt>
                <c:pt idx="5">
                  <c:v>0.315</c:v>
                </c:pt>
                <c:pt idx="6">
                  <c:v>0.315</c:v>
                </c:pt>
                <c:pt idx="7">
                  <c:v>0.315</c:v>
                </c:pt>
                <c:pt idx="8">
                  <c:v>0.315</c:v>
                </c:pt>
                <c:pt idx="9">
                  <c:v>0.315</c:v>
                </c:pt>
                <c:pt idx="10">
                  <c:v>0.315</c:v>
                </c:pt>
                <c:pt idx="11">
                  <c:v>0.315</c:v>
                </c:pt>
                <c:pt idx="12">
                  <c:v>0.315</c:v>
                </c:pt>
                <c:pt idx="13">
                  <c:v>0.315</c:v>
                </c:pt>
                <c:pt idx="14">
                  <c:v>0.315</c:v>
                </c:pt>
                <c:pt idx="15">
                  <c:v>0.315</c:v>
                </c:pt>
                <c:pt idx="16">
                  <c:v>0.315</c:v>
                </c:pt>
                <c:pt idx="17">
                  <c:v>0.315</c:v>
                </c:pt>
                <c:pt idx="18">
                  <c:v>0.315</c:v>
                </c:pt>
                <c:pt idx="19">
                  <c:v>0.315</c:v>
                </c:pt>
                <c:pt idx="20">
                  <c:v>0.315</c:v>
                </c:pt>
                <c:pt idx="21">
                  <c:v>0.315</c:v>
                </c:pt>
                <c:pt idx="22">
                  <c:v>0.315</c:v>
                </c:pt>
                <c:pt idx="23">
                  <c:v>0.315</c:v>
                </c:pt>
                <c:pt idx="24">
                  <c:v>0.315</c:v>
                </c:pt>
                <c:pt idx="25">
                  <c:v>0.315</c:v>
                </c:pt>
                <c:pt idx="26">
                  <c:v>0.315</c:v>
                </c:pt>
                <c:pt idx="27">
                  <c:v>0.315</c:v>
                </c:pt>
                <c:pt idx="28">
                  <c:v>0.315</c:v>
                </c:pt>
                <c:pt idx="29">
                  <c:v>0.315</c:v>
                </c:pt>
                <c:pt idx="30">
                  <c:v>0.315</c:v>
                </c:pt>
                <c:pt idx="31">
                  <c:v>0.315</c:v>
                </c:pt>
                <c:pt idx="32">
                  <c:v>0.315</c:v>
                </c:pt>
                <c:pt idx="33">
                  <c:v>0.315</c:v>
                </c:pt>
                <c:pt idx="34">
                  <c:v>0.315</c:v>
                </c:pt>
                <c:pt idx="35">
                  <c:v>0.315</c:v>
                </c:pt>
                <c:pt idx="36">
                  <c:v>0.315</c:v>
                </c:pt>
                <c:pt idx="37">
                  <c:v>0.315</c:v>
                </c:pt>
                <c:pt idx="38">
                  <c:v>0.315</c:v>
                </c:pt>
                <c:pt idx="39">
                  <c:v>0.315</c:v>
                </c:pt>
                <c:pt idx="40">
                  <c:v>0.315</c:v>
                </c:pt>
                <c:pt idx="41">
                  <c:v>0.315</c:v>
                </c:pt>
                <c:pt idx="42">
                  <c:v>0.315</c:v>
                </c:pt>
                <c:pt idx="43">
                  <c:v>0.315</c:v>
                </c:pt>
                <c:pt idx="44">
                  <c:v>0.315</c:v>
                </c:pt>
                <c:pt idx="45">
                  <c:v>0.315</c:v>
                </c:pt>
                <c:pt idx="46">
                  <c:v>0.315</c:v>
                </c:pt>
                <c:pt idx="47">
                  <c:v>0.315</c:v>
                </c:pt>
                <c:pt idx="48">
                  <c:v>0.315</c:v>
                </c:pt>
                <c:pt idx="49">
                  <c:v>0.315</c:v>
                </c:pt>
                <c:pt idx="50">
                  <c:v>0.315</c:v>
                </c:pt>
                <c:pt idx="51">
                  <c:v>0.315</c:v>
                </c:pt>
                <c:pt idx="52">
                  <c:v>0.315</c:v>
                </c:pt>
                <c:pt idx="53">
                  <c:v>0.315</c:v>
                </c:pt>
                <c:pt idx="54">
                  <c:v>0.315</c:v>
                </c:pt>
                <c:pt idx="55">
                  <c:v>0.315</c:v>
                </c:pt>
                <c:pt idx="56">
                  <c:v>0.315</c:v>
                </c:pt>
                <c:pt idx="57">
                  <c:v>0.315</c:v>
                </c:pt>
                <c:pt idx="58">
                  <c:v>0.315</c:v>
                </c:pt>
                <c:pt idx="59">
                  <c:v>0.315</c:v>
                </c:pt>
                <c:pt idx="60">
                  <c:v>0.315</c:v>
                </c:pt>
                <c:pt idx="61">
                  <c:v>0.315</c:v>
                </c:pt>
                <c:pt idx="62">
                  <c:v>0.315</c:v>
                </c:pt>
                <c:pt idx="63">
                  <c:v>0.315</c:v>
                </c:pt>
                <c:pt idx="64">
                  <c:v>0.315</c:v>
                </c:pt>
                <c:pt idx="65">
                  <c:v>0.315</c:v>
                </c:pt>
                <c:pt idx="66">
                  <c:v>0.315</c:v>
                </c:pt>
                <c:pt idx="67">
                  <c:v>0.315</c:v>
                </c:pt>
                <c:pt idx="68">
                  <c:v>0.315</c:v>
                </c:pt>
                <c:pt idx="69">
                  <c:v>0.315</c:v>
                </c:pt>
                <c:pt idx="70">
                  <c:v>0.315</c:v>
                </c:pt>
                <c:pt idx="71">
                  <c:v>0.315</c:v>
                </c:pt>
                <c:pt idx="72">
                  <c:v>0.315</c:v>
                </c:pt>
                <c:pt idx="73">
                  <c:v>0.315</c:v>
                </c:pt>
                <c:pt idx="74">
                  <c:v>0.315</c:v>
                </c:pt>
                <c:pt idx="75">
                  <c:v>0.315</c:v>
                </c:pt>
                <c:pt idx="76">
                  <c:v>0.315</c:v>
                </c:pt>
                <c:pt idx="77">
                  <c:v>0.315</c:v>
                </c:pt>
                <c:pt idx="78">
                  <c:v>0.315</c:v>
                </c:pt>
                <c:pt idx="79">
                  <c:v>0.315</c:v>
                </c:pt>
                <c:pt idx="80">
                  <c:v>0.315</c:v>
                </c:pt>
                <c:pt idx="81">
                  <c:v>0.315</c:v>
                </c:pt>
                <c:pt idx="82">
                  <c:v>0.315</c:v>
                </c:pt>
                <c:pt idx="83">
                  <c:v>0.315</c:v>
                </c:pt>
                <c:pt idx="84">
                  <c:v>0.315</c:v>
                </c:pt>
                <c:pt idx="85">
                  <c:v>0.315</c:v>
                </c:pt>
                <c:pt idx="86">
                  <c:v>0.315</c:v>
                </c:pt>
                <c:pt idx="87">
                  <c:v>0.315</c:v>
                </c:pt>
                <c:pt idx="88">
                  <c:v>0.315</c:v>
                </c:pt>
                <c:pt idx="89">
                  <c:v>0.315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2EC-450F-83EC-D32CFF76D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585952"/>
        <c:axId val="767588864"/>
      </c:scatterChart>
      <c:valAx>
        <c:axId val="767585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Part</a:t>
                </a:r>
                <a:r>
                  <a:rPr lang="en-US" sz="1800" baseline="0"/>
                  <a:t> 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88864"/>
        <c:crosses val="autoZero"/>
        <c:crossBetween val="midCat"/>
      </c:valAx>
      <c:valAx>
        <c:axId val="767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Dimension</a:t>
                </a:r>
                <a:r>
                  <a:rPr lang="en-US" sz="1800" baseline="0"/>
                  <a:t> (IN)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75859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CN</a:t>
            </a:r>
            <a:r>
              <a:rPr lang="en-US" sz="1800" baseline="0"/>
              <a:t> 2 </a:t>
            </a:r>
            <a:r>
              <a:rPr lang="en-US" sz="1800" b="0" i="0" baseline="0">
                <a:effectLst/>
              </a:rPr>
              <a:t>-  Xbar &amp; R Chart</a:t>
            </a:r>
            <a:endParaRPr lang="en-US" sz="18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'CN 2'!$C$2</c:f>
              <c:strCache>
                <c:ptCount val="1"/>
                <c:pt idx="0">
                  <c:v>Dimensions (Inch)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'CN 2'!$C$3:$C$32</c:f>
              <c:numCache>
                <c:formatCode>General</c:formatCode>
                <c:ptCount val="30"/>
                <c:pt idx="0">
                  <c:v>0.46860000000000002</c:v>
                </c:pt>
                <c:pt idx="1">
                  <c:v>0.46889999999999998</c:v>
                </c:pt>
                <c:pt idx="2">
                  <c:v>0.46925</c:v>
                </c:pt>
                <c:pt idx="3">
                  <c:v>0.46850000000000003</c:v>
                </c:pt>
                <c:pt idx="4">
                  <c:v>0.46875</c:v>
                </c:pt>
                <c:pt idx="5">
                  <c:v>0.46884999999999999</c:v>
                </c:pt>
                <c:pt idx="6">
                  <c:v>0.46865000000000001</c:v>
                </c:pt>
                <c:pt idx="7">
                  <c:v>0.46929999999999999</c:v>
                </c:pt>
                <c:pt idx="8">
                  <c:v>0.46894999999999998</c:v>
                </c:pt>
                <c:pt idx="9">
                  <c:v>0.46855000000000002</c:v>
                </c:pt>
                <c:pt idx="10">
                  <c:v>0.46920000000000001</c:v>
                </c:pt>
                <c:pt idx="11">
                  <c:v>0.46879999999999999</c:v>
                </c:pt>
                <c:pt idx="12">
                  <c:v>0.45674999999999999</c:v>
                </c:pt>
                <c:pt idx="13">
                  <c:v>0.45874999999999999</c:v>
                </c:pt>
                <c:pt idx="14">
                  <c:v>0.45415</c:v>
                </c:pt>
                <c:pt idx="15">
                  <c:v>0.45340000000000003</c:v>
                </c:pt>
                <c:pt idx="16">
                  <c:v>0.45295000000000002</c:v>
                </c:pt>
                <c:pt idx="17">
                  <c:v>0.45365</c:v>
                </c:pt>
                <c:pt idx="18">
                  <c:v>0.45379999999999998</c:v>
                </c:pt>
                <c:pt idx="19">
                  <c:v>0.45084999999999997</c:v>
                </c:pt>
                <c:pt idx="20">
                  <c:v>0.45200000000000001</c:v>
                </c:pt>
                <c:pt idx="21">
                  <c:v>0.45165</c:v>
                </c:pt>
                <c:pt idx="22">
                  <c:v>0.45184999999999997</c:v>
                </c:pt>
                <c:pt idx="23">
                  <c:v>0.4511</c:v>
                </c:pt>
                <c:pt idx="24">
                  <c:v>0.45129999999999998</c:v>
                </c:pt>
                <c:pt idx="25">
                  <c:v>0.45184999999999997</c:v>
                </c:pt>
                <c:pt idx="26">
                  <c:v>0.45205000000000001</c:v>
                </c:pt>
                <c:pt idx="27">
                  <c:v>0.45169999999999999</c:v>
                </c:pt>
                <c:pt idx="28">
                  <c:v>0.45119999999999999</c:v>
                </c:pt>
                <c:pt idx="29">
                  <c:v>0.45179999999999998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DE-4C38-BFC4-4A93F372F551}"/>
            </c:ext>
          </c:extLst>
        </c:ser>
        <c:ser>
          <c:idx val="1"/>
          <c:order val="1"/>
          <c:tx>
            <c:strRef>
              <c:f>'CN 2'!$E$2</c:f>
              <c:strCache>
                <c:ptCount val="1"/>
                <c:pt idx="0">
                  <c:v>USL 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'CN 2'!$E$3:$E$32</c:f>
              <c:numCache>
                <c:formatCode>0.000</c:formatCode>
                <c:ptCount val="30"/>
                <c:pt idx="0">
                  <c:v>0.51129999999999998</c:v>
                </c:pt>
                <c:pt idx="1">
                  <c:v>0.51129999999999998</c:v>
                </c:pt>
                <c:pt idx="2">
                  <c:v>0.51129999999999998</c:v>
                </c:pt>
                <c:pt idx="3">
                  <c:v>0.51129999999999998</c:v>
                </c:pt>
                <c:pt idx="4">
                  <c:v>0.51129999999999998</c:v>
                </c:pt>
                <c:pt idx="5">
                  <c:v>0.51129999999999998</c:v>
                </c:pt>
                <c:pt idx="6">
                  <c:v>0.51129999999999998</c:v>
                </c:pt>
                <c:pt idx="7">
                  <c:v>0.51129999999999998</c:v>
                </c:pt>
                <c:pt idx="8">
                  <c:v>0.51129999999999998</c:v>
                </c:pt>
                <c:pt idx="9">
                  <c:v>0.51129999999999998</c:v>
                </c:pt>
                <c:pt idx="10">
                  <c:v>0.51129999999999998</c:v>
                </c:pt>
                <c:pt idx="11">
                  <c:v>0.51129999999999998</c:v>
                </c:pt>
                <c:pt idx="12">
                  <c:v>0.51129999999999998</c:v>
                </c:pt>
                <c:pt idx="13">
                  <c:v>0.51129999999999998</c:v>
                </c:pt>
                <c:pt idx="14">
                  <c:v>0.51129999999999998</c:v>
                </c:pt>
                <c:pt idx="15">
                  <c:v>0.51129999999999998</c:v>
                </c:pt>
                <c:pt idx="16">
                  <c:v>0.51129999999999998</c:v>
                </c:pt>
                <c:pt idx="17">
                  <c:v>0.51129999999999998</c:v>
                </c:pt>
                <c:pt idx="18">
                  <c:v>0.51129999999999998</c:v>
                </c:pt>
                <c:pt idx="19">
                  <c:v>0.51129999999999998</c:v>
                </c:pt>
                <c:pt idx="20">
                  <c:v>0.51129999999999998</c:v>
                </c:pt>
                <c:pt idx="21">
                  <c:v>0.51129999999999998</c:v>
                </c:pt>
                <c:pt idx="22">
                  <c:v>0.51129999999999998</c:v>
                </c:pt>
                <c:pt idx="23">
                  <c:v>0.51129999999999998</c:v>
                </c:pt>
                <c:pt idx="24">
                  <c:v>0.51129999999999998</c:v>
                </c:pt>
                <c:pt idx="25">
                  <c:v>0.51129999999999998</c:v>
                </c:pt>
                <c:pt idx="26">
                  <c:v>0.51129999999999998</c:v>
                </c:pt>
                <c:pt idx="27">
                  <c:v>0.51129999999999998</c:v>
                </c:pt>
                <c:pt idx="28">
                  <c:v>0.51129999999999998</c:v>
                </c:pt>
                <c:pt idx="29">
                  <c:v>0.51129999999999998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E-4C38-BFC4-4A93F372F551}"/>
            </c:ext>
          </c:extLst>
        </c:ser>
        <c:ser>
          <c:idx val="2"/>
          <c:order val="2"/>
          <c:tx>
            <c:strRef>
              <c:f>'CN 2'!$F$2</c:f>
              <c:strCache>
                <c:ptCount val="1"/>
                <c:pt idx="0">
                  <c:v>LSL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'CN 2'!$F$3:$F$32</c:f>
              <c:numCache>
                <c:formatCode>0.000</c:formatCode>
                <c:ptCount val="30"/>
                <c:pt idx="0">
                  <c:v>0.45130000000000003</c:v>
                </c:pt>
                <c:pt idx="1">
                  <c:v>0.45130000000000003</c:v>
                </c:pt>
                <c:pt idx="2">
                  <c:v>0.45130000000000003</c:v>
                </c:pt>
                <c:pt idx="3">
                  <c:v>0.45130000000000003</c:v>
                </c:pt>
                <c:pt idx="4">
                  <c:v>0.45130000000000003</c:v>
                </c:pt>
                <c:pt idx="5">
                  <c:v>0.45130000000000003</c:v>
                </c:pt>
                <c:pt idx="6">
                  <c:v>0.45130000000000003</c:v>
                </c:pt>
                <c:pt idx="7">
                  <c:v>0.45130000000000003</c:v>
                </c:pt>
                <c:pt idx="8">
                  <c:v>0.45130000000000003</c:v>
                </c:pt>
                <c:pt idx="9">
                  <c:v>0.45130000000000003</c:v>
                </c:pt>
                <c:pt idx="10">
                  <c:v>0.45130000000000003</c:v>
                </c:pt>
                <c:pt idx="11">
                  <c:v>0.45130000000000003</c:v>
                </c:pt>
                <c:pt idx="12">
                  <c:v>0.45130000000000003</c:v>
                </c:pt>
                <c:pt idx="13">
                  <c:v>0.45130000000000003</c:v>
                </c:pt>
                <c:pt idx="14">
                  <c:v>0.45130000000000003</c:v>
                </c:pt>
                <c:pt idx="15">
                  <c:v>0.45130000000000003</c:v>
                </c:pt>
                <c:pt idx="16">
                  <c:v>0.45130000000000003</c:v>
                </c:pt>
                <c:pt idx="17">
                  <c:v>0.45130000000000003</c:v>
                </c:pt>
                <c:pt idx="18">
                  <c:v>0.45130000000000003</c:v>
                </c:pt>
                <c:pt idx="19">
                  <c:v>0.45130000000000003</c:v>
                </c:pt>
                <c:pt idx="20">
                  <c:v>0.45130000000000003</c:v>
                </c:pt>
                <c:pt idx="21">
                  <c:v>0.45130000000000003</c:v>
                </c:pt>
                <c:pt idx="22">
                  <c:v>0.45130000000000003</c:v>
                </c:pt>
                <c:pt idx="23">
                  <c:v>0.45130000000000003</c:v>
                </c:pt>
                <c:pt idx="24">
                  <c:v>0.45130000000000003</c:v>
                </c:pt>
                <c:pt idx="25">
                  <c:v>0.45130000000000003</c:v>
                </c:pt>
                <c:pt idx="26">
                  <c:v>0.45130000000000003</c:v>
                </c:pt>
                <c:pt idx="27">
                  <c:v>0.45130000000000003</c:v>
                </c:pt>
                <c:pt idx="28">
                  <c:v>0.45130000000000003</c:v>
                </c:pt>
                <c:pt idx="29">
                  <c:v>0.45130000000000003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E-4C38-BFC4-4A93F372F551}"/>
            </c:ext>
          </c:extLst>
        </c:ser>
        <c:ser>
          <c:idx val="3"/>
          <c:order val="3"/>
          <c:tx>
            <c:strRef>
              <c:f>'CN 2'!$G$2</c:f>
              <c:strCache>
                <c:ptCount val="1"/>
                <c:pt idx="0">
                  <c:v>Spec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'CN 2'!$G$3:$G$32</c:f>
              <c:numCache>
                <c:formatCode>0.000</c:formatCode>
                <c:ptCount val="30"/>
                <c:pt idx="0">
                  <c:v>0.48130000000000001</c:v>
                </c:pt>
                <c:pt idx="1">
                  <c:v>0.48130000000000001</c:v>
                </c:pt>
                <c:pt idx="2">
                  <c:v>0.48130000000000001</c:v>
                </c:pt>
                <c:pt idx="3">
                  <c:v>0.48130000000000001</c:v>
                </c:pt>
                <c:pt idx="4">
                  <c:v>0.48130000000000001</c:v>
                </c:pt>
                <c:pt idx="5">
                  <c:v>0.48130000000000001</c:v>
                </c:pt>
                <c:pt idx="6">
                  <c:v>0.48130000000000001</c:v>
                </c:pt>
                <c:pt idx="7">
                  <c:v>0.48130000000000001</c:v>
                </c:pt>
                <c:pt idx="8">
                  <c:v>0.48130000000000001</c:v>
                </c:pt>
                <c:pt idx="9">
                  <c:v>0.48130000000000001</c:v>
                </c:pt>
                <c:pt idx="10">
                  <c:v>0.48130000000000001</c:v>
                </c:pt>
                <c:pt idx="11">
                  <c:v>0.48130000000000001</c:v>
                </c:pt>
                <c:pt idx="12">
                  <c:v>0.48130000000000001</c:v>
                </c:pt>
                <c:pt idx="13">
                  <c:v>0.48130000000000001</c:v>
                </c:pt>
                <c:pt idx="14">
                  <c:v>0.48130000000000001</c:v>
                </c:pt>
                <c:pt idx="15">
                  <c:v>0.48130000000000001</c:v>
                </c:pt>
                <c:pt idx="16">
                  <c:v>0.48130000000000001</c:v>
                </c:pt>
                <c:pt idx="17">
                  <c:v>0.48130000000000001</c:v>
                </c:pt>
                <c:pt idx="18">
                  <c:v>0.48130000000000001</c:v>
                </c:pt>
                <c:pt idx="19">
                  <c:v>0.48130000000000001</c:v>
                </c:pt>
                <c:pt idx="20">
                  <c:v>0.48130000000000001</c:v>
                </c:pt>
                <c:pt idx="21">
                  <c:v>0.48130000000000001</c:v>
                </c:pt>
                <c:pt idx="22">
                  <c:v>0.48130000000000001</c:v>
                </c:pt>
                <c:pt idx="23">
                  <c:v>0.48130000000000001</c:v>
                </c:pt>
                <c:pt idx="24">
                  <c:v>0.48130000000000001</c:v>
                </c:pt>
                <c:pt idx="25">
                  <c:v>0.48130000000000001</c:v>
                </c:pt>
                <c:pt idx="26">
                  <c:v>0.48130000000000001</c:v>
                </c:pt>
                <c:pt idx="27">
                  <c:v>0.48130000000000001</c:v>
                </c:pt>
                <c:pt idx="28">
                  <c:v>0.48130000000000001</c:v>
                </c:pt>
                <c:pt idx="29">
                  <c:v>0.48130000000000001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DE-4C38-BFC4-4A93F372F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124352"/>
        <c:axId val="815113536"/>
      </c:scatterChart>
      <c:valAx>
        <c:axId val="81512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Part Number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13536"/>
        <c:crosses val="autoZero"/>
        <c:crossBetween val="midCat"/>
      </c:valAx>
      <c:valAx>
        <c:axId val="8151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Dimension (IN)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24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CN 3 -  Xbar &amp; R Chart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'CN 3'!$C$2</c:f>
              <c:strCache>
                <c:ptCount val="1"/>
                <c:pt idx="0">
                  <c:v>Dimensions (Inch)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'CN 3'!$C$3:$C$32</c:f>
              <c:numCache>
                <c:formatCode>General</c:formatCode>
                <c:ptCount val="30"/>
                <c:pt idx="0">
                  <c:v>0.28100000000000003</c:v>
                </c:pt>
                <c:pt idx="1">
                  <c:v>0.27900000000000003</c:v>
                </c:pt>
                <c:pt idx="2">
                  <c:v>0.28050000000000003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0.27900000000000003</c:v>
                </c:pt>
                <c:pt idx="6">
                  <c:v>0.27900000000000003</c:v>
                </c:pt>
                <c:pt idx="7">
                  <c:v>0.27900000000000003</c:v>
                </c:pt>
                <c:pt idx="8">
                  <c:v>0.28050000000000003</c:v>
                </c:pt>
                <c:pt idx="9">
                  <c:v>0.28000000000000003</c:v>
                </c:pt>
                <c:pt idx="10">
                  <c:v>0.28100000000000003</c:v>
                </c:pt>
                <c:pt idx="11">
                  <c:v>0.26850000000000002</c:v>
                </c:pt>
                <c:pt idx="12">
                  <c:v>0.26700000000000002</c:v>
                </c:pt>
                <c:pt idx="13">
                  <c:v>0.26850000000000002</c:v>
                </c:pt>
                <c:pt idx="14">
                  <c:v>0.26750000000000002</c:v>
                </c:pt>
                <c:pt idx="15">
                  <c:v>0.26700000000000002</c:v>
                </c:pt>
                <c:pt idx="16">
                  <c:v>0.26700000000000002</c:v>
                </c:pt>
                <c:pt idx="17">
                  <c:v>0.26800000000000002</c:v>
                </c:pt>
                <c:pt idx="18">
                  <c:v>0.26650000000000001</c:v>
                </c:pt>
                <c:pt idx="19">
                  <c:v>0.26700000000000002</c:v>
                </c:pt>
                <c:pt idx="20">
                  <c:v>0.26750000000000002</c:v>
                </c:pt>
                <c:pt idx="21">
                  <c:v>0.26700000000000002</c:v>
                </c:pt>
                <c:pt idx="22">
                  <c:v>0.26750000000000002</c:v>
                </c:pt>
                <c:pt idx="23">
                  <c:v>0.26800000000000002</c:v>
                </c:pt>
                <c:pt idx="24">
                  <c:v>0.26500000000000001</c:v>
                </c:pt>
                <c:pt idx="25">
                  <c:v>0.26700000000000002</c:v>
                </c:pt>
                <c:pt idx="26">
                  <c:v>0.26750000000000002</c:v>
                </c:pt>
                <c:pt idx="27">
                  <c:v>0.26600000000000001</c:v>
                </c:pt>
                <c:pt idx="28">
                  <c:v>0.26650000000000001</c:v>
                </c:pt>
                <c:pt idx="29">
                  <c:v>0.26850000000000002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E2-40C1-B4E9-8AFEC2189B61}"/>
            </c:ext>
          </c:extLst>
        </c:ser>
        <c:ser>
          <c:idx val="1"/>
          <c:order val="1"/>
          <c:tx>
            <c:strRef>
              <c:f>'CN 3'!$E$2</c:f>
              <c:strCache>
                <c:ptCount val="1"/>
                <c:pt idx="0">
                  <c:v>USL 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'CN 3'!$E$3:$E$32</c:f>
              <c:numCache>
                <c:formatCode>0.000</c:formatCode>
                <c:ptCount val="30"/>
                <c:pt idx="0">
                  <c:v>0.28200000000000003</c:v>
                </c:pt>
                <c:pt idx="1">
                  <c:v>0.28200000000000003</c:v>
                </c:pt>
                <c:pt idx="2">
                  <c:v>0.28200000000000003</c:v>
                </c:pt>
                <c:pt idx="3">
                  <c:v>0.28200000000000003</c:v>
                </c:pt>
                <c:pt idx="4">
                  <c:v>0.28200000000000003</c:v>
                </c:pt>
                <c:pt idx="5">
                  <c:v>0.28200000000000003</c:v>
                </c:pt>
                <c:pt idx="6">
                  <c:v>0.28200000000000003</c:v>
                </c:pt>
                <c:pt idx="7">
                  <c:v>0.28200000000000003</c:v>
                </c:pt>
                <c:pt idx="8">
                  <c:v>0.28200000000000003</c:v>
                </c:pt>
                <c:pt idx="9">
                  <c:v>0.28200000000000003</c:v>
                </c:pt>
                <c:pt idx="10">
                  <c:v>0.28200000000000003</c:v>
                </c:pt>
                <c:pt idx="11">
                  <c:v>0.28200000000000003</c:v>
                </c:pt>
                <c:pt idx="12">
                  <c:v>0.28200000000000003</c:v>
                </c:pt>
                <c:pt idx="13">
                  <c:v>0.28200000000000003</c:v>
                </c:pt>
                <c:pt idx="14">
                  <c:v>0.28200000000000003</c:v>
                </c:pt>
                <c:pt idx="15">
                  <c:v>0.28200000000000003</c:v>
                </c:pt>
                <c:pt idx="16">
                  <c:v>0.28200000000000003</c:v>
                </c:pt>
                <c:pt idx="17">
                  <c:v>0.28200000000000003</c:v>
                </c:pt>
                <c:pt idx="18">
                  <c:v>0.28200000000000003</c:v>
                </c:pt>
                <c:pt idx="19">
                  <c:v>0.28200000000000003</c:v>
                </c:pt>
                <c:pt idx="20">
                  <c:v>0.28200000000000003</c:v>
                </c:pt>
                <c:pt idx="21">
                  <c:v>0.28200000000000003</c:v>
                </c:pt>
                <c:pt idx="22">
                  <c:v>0.28200000000000003</c:v>
                </c:pt>
                <c:pt idx="23">
                  <c:v>0.28200000000000003</c:v>
                </c:pt>
                <c:pt idx="24">
                  <c:v>0.28200000000000003</c:v>
                </c:pt>
                <c:pt idx="25">
                  <c:v>0.28200000000000003</c:v>
                </c:pt>
                <c:pt idx="26">
                  <c:v>0.28200000000000003</c:v>
                </c:pt>
                <c:pt idx="27">
                  <c:v>0.28200000000000003</c:v>
                </c:pt>
                <c:pt idx="28">
                  <c:v>0.28200000000000003</c:v>
                </c:pt>
                <c:pt idx="29">
                  <c:v>0.28200000000000003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E2-40C1-B4E9-8AFEC2189B61}"/>
            </c:ext>
          </c:extLst>
        </c:ser>
        <c:ser>
          <c:idx val="2"/>
          <c:order val="2"/>
          <c:tx>
            <c:strRef>
              <c:f>'CN 3'!$F$2</c:f>
              <c:strCache>
                <c:ptCount val="1"/>
                <c:pt idx="0">
                  <c:v>LSL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'CN 3'!$F$3:$F$32</c:f>
              <c:numCache>
                <c:formatCode>0.000</c:formatCode>
                <c:ptCount val="30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E2-40C1-B4E9-8AFEC2189B61}"/>
            </c:ext>
          </c:extLst>
        </c:ser>
        <c:ser>
          <c:idx val="3"/>
          <c:order val="3"/>
          <c:tx>
            <c:strRef>
              <c:f>'CN 3'!$G$2</c:f>
              <c:strCache>
                <c:ptCount val="1"/>
                <c:pt idx="0">
                  <c:v>Spec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'CN 3'!$G$3:$G$32</c:f>
              <c:numCache>
                <c:formatCode>0.000</c:formatCode>
                <c:ptCount val="30"/>
                <c:pt idx="0">
                  <c:v>0.28000000000000003</c:v>
                </c:pt>
                <c:pt idx="1">
                  <c:v>0.28000000000000003</c:v>
                </c:pt>
                <c:pt idx="2">
                  <c:v>0.28000000000000003</c:v>
                </c:pt>
                <c:pt idx="3">
                  <c:v>0.28000000000000003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0.28000000000000003</c:v>
                </c:pt>
                <c:pt idx="7">
                  <c:v>0.28000000000000003</c:v>
                </c:pt>
                <c:pt idx="8">
                  <c:v>0.28000000000000003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0.28000000000000003</c:v>
                </c:pt>
                <c:pt idx="12">
                  <c:v>0.28000000000000003</c:v>
                </c:pt>
                <c:pt idx="13">
                  <c:v>0.28000000000000003</c:v>
                </c:pt>
                <c:pt idx="14">
                  <c:v>0.28000000000000003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0.28000000000000003</c:v>
                </c:pt>
                <c:pt idx="18">
                  <c:v>0.28000000000000003</c:v>
                </c:pt>
                <c:pt idx="19">
                  <c:v>0.28000000000000003</c:v>
                </c:pt>
                <c:pt idx="20">
                  <c:v>0.28000000000000003</c:v>
                </c:pt>
                <c:pt idx="21">
                  <c:v>0.28000000000000003</c:v>
                </c:pt>
                <c:pt idx="22">
                  <c:v>0.28000000000000003</c:v>
                </c:pt>
                <c:pt idx="23">
                  <c:v>0.28000000000000003</c:v>
                </c:pt>
                <c:pt idx="24">
                  <c:v>0.28000000000000003</c:v>
                </c:pt>
                <c:pt idx="25">
                  <c:v>0.28000000000000003</c:v>
                </c:pt>
                <c:pt idx="26">
                  <c:v>0.28000000000000003</c:v>
                </c:pt>
                <c:pt idx="27">
                  <c:v>0.28000000000000003</c:v>
                </c:pt>
                <c:pt idx="28">
                  <c:v>0.28000000000000003</c:v>
                </c:pt>
                <c:pt idx="29">
                  <c:v>0.28000000000000003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E2-40C1-B4E9-8AFEC2189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45072"/>
        <c:axId val="780037584"/>
      </c:scatterChart>
      <c:valAx>
        <c:axId val="7800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Part Number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37584"/>
        <c:crosses val="autoZero"/>
        <c:crossBetween val="midCat"/>
      </c:valAx>
      <c:valAx>
        <c:axId val="78003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Dimension (IN)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45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CN 4 -  Xbar &amp; R Chart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'CN 4'!$C$2</c:f>
              <c:strCache>
                <c:ptCount val="1"/>
                <c:pt idx="0">
                  <c:v>Dimensions (Inch)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'CN 4'!$C$3:$C$32</c:f>
              <c:numCache>
                <c:formatCode>General</c:formatCode>
                <c:ptCount val="30"/>
                <c:pt idx="0">
                  <c:v>0.39200000000000002</c:v>
                </c:pt>
                <c:pt idx="1">
                  <c:v>0.38900000000000001</c:v>
                </c:pt>
                <c:pt idx="2">
                  <c:v>0.39</c:v>
                </c:pt>
                <c:pt idx="3">
                  <c:v>0.39</c:v>
                </c:pt>
                <c:pt idx="4">
                  <c:v>0.39050000000000001</c:v>
                </c:pt>
                <c:pt idx="5">
                  <c:v>0.39</c:v>
                </c:pt>
                <c:pt idx="6">
                  <c:v>0.39</c:v>
                </c:pt>
                <c:pt idx="7">
                  <c:v>0.39</c:v>
                </c:pt>
                <c:pt idx="8">
                  <c:v>0.39</c:v>
                </c:pt>
                <c:pt idx="9">
                  <c:v>0.39</c:v>
                </c:pt>
                <c:pt idx="10">
                  <c:v>0.39</c:v>
                </c:pt>
                <c:pt idx="11">
                  <c:v>0.3775</c:v>
                </c:pt>
                <c:pt idx="12">
                  <c:v>0.4</c:v>
                </c:pt>
                <c:pt idx="13">
                  <c:v>0.3715</c:v>
                </c:pt>
                <c:pt idx="14">
                  <c:v>0.3715</c:v>
                </c:pt>
                <c:pt idx="15">
                  <c:v>0.3715</c:v>
                </c:pt>
                <c:pt idx="16">
                  <c:v>0.3705</c:v>
                </c:pt>
                <c:pt idx="17">
                  <c:v>0.3715</c:v>
                </c:pt>
                <c:pt idx="18">
                  <c:v>0.3715</c:v>
                </c:pt>
                <c:pt idx="19">
                  <c:v>0.3715</c:v>
                </c:pt>
                <c:pt idx="20">
                  <c:v>0.372</c:v>
                </c:pt>
                <c:pt idx="21">
                  <c:v>0.372</c:v>
                </c:pt>
                <c:pt idx="22">
                  <c:v>0.3715</c:v>
                </c:pt>
                <c:pt idx="23">
                  <c:v>0.3715</c:v>
                </c:pt>
                <c:pt idx="24">
                  <c:v>0.3715</c:v>
                </c:pt>
                <c:pt idx="25">
                  <c:v>0.372</c:v>
                </c:pt>
                <c:pt idx="26">
                  <c:v>0.372</c:v>
                </c:pt>
                <c:pt idx="27">
                  <c:v>0.372</c:v>
                </c:pt>
                <c:pt idx="28">
                  <c:v>0.372</c:v>
                </c:pt>
                <c:pt idx="29">
                  <c:v>0.372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67-4269-B6F0-E51917CDAD1D}"/>
            </c:ext>
          </c:extLst>
        </c:ser>
        <c:ser>
          <c:idx val="1"/>
          <c:order val="1"/>
          <c:tx>
            <c:strRef>
              <c:f>'CN 4'!$F$2</c:f>
              <c:strCache>
                <c:ptCount val="1"/>
                <c:pt idx="0">
                  <c:v>USL 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'CN 4'!$F$3:$F$32</c:f>
              <c:numCache>
                <c:formatCode>0.000</c:formatCode>
                <c:ptCount val="30"/>
                <c:pt idx="0">
                  <c:v>0.39100000000000001</c:v>
                </c:pt>
                <c:pt idx="1">
                  <c:v>0.39100000000000001</c:v>
                </c:pt>
                <c:pt idx="2">
                  <c:v>0.39100000000000001</c:v>
                </c:pt>
                <c:pt idx="3">
                  <c:v>0.39100000000000001</c:v>
                </c:pt>
                <c:pt idx="4">
                  <c:v>0.39100000000000001</c:v>
                </c:pt>
                <c:pt idx="5">
                  <c:v>0.39100000000000001</c:v>
                </c:pt>
                <c:pt idx="6">
                  <c:v>0.39100000000000001</c:v>
                </c:pt>
                <c:pt idx="7">
                  <c:v>0.39100000000000001</c:v>
                </c:pt>
                <c:pt idx="8">
                  <c:v>0.39100000000000001</c:v>
                </c:pt>
                <c:pt idx="9">
                  <c:v>0.39100000000000001</c:v>
                </c:pt>
                <c:pt idx="10">
                  <c:v>0.39100000000000001</c:v>
                </c:pt>
                <c:pt idx="11">
                  <c:v>0.39100000000000001</c:v>
                </c:pt>
                <c:pt idx="12">
                  <c:v>0.39100000000000001</c:v>
                </c:pt>
                <c:pt idx="13">
                  <c:v>0.39100000000000001</c:v>
                </c:pt>
                <c:pt idx="14">
                  <c:v>0.39100000000000001</c:v>
                </c:pt>
                <c:pt idx="15">
                  <c:v>0.39100000000000001</c:v>
                </c:pt>
                <c:pt idx="16">
                  <c:v>0.39100000000000001</c:v>
                </c:pt>
                <c:pt idx="17">
                  <c:v>0.39100000000000001</c:v>
                </c:pt>
                <c:pt idx="18">
                  <c:v>0.39100000000000001</c:v>
                </c:pt>
                <c:pt idx="19">
                  <c:v>0.39100000000000001</c:v>
                </c:pt>
                <c:pt idx="20">
                  <c:v>0.39100000000000001</c:v>
                </c:pt>
                <c:pt idx="21">
                  <c:v>0.39100000000000001</c:v>
                </c:pt>
                <c:pt idx="22">
                  <c:v>0.39100000000000001</c:v>
                </c:pt>
                <c:pt idx="23">
                  <c:v>0.39100000000000001</c:v>
                </c:pt>
                <c:pt idx="24">
                  <c:v>0.39100000000000001</c:v>
                </c:pt>
                <c:pt idx="25">
                  <c:v>0.39100000000000001</c:v>
                </c:pt>
                <c:pt idx="26">
                  <c:v>0.39100000000000001</c:v>
                </c:pt>
                <c:pt idx="27">
                  <c:v>0.39100000000000001</c:v>
                </c:pt>
                <c:pt idx="28">
                  <c:v>0.39100000000000001</c:v>
                </c:pt>
                <c:pt idx="29">
                  <c:v>0.39100000000000001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67-4269-B6F0-E51917CDAD1D}"/>
            </c:ext>
          </c:extLst>
        </c:ser>
        <c:ser>
          <c:idx val="2"/>
          <c:order val="2"/>
          <c:tx>
            <c:strRef>
              <c:f>'CN 4'!$G$2</c:f>
              <c:strCache>
                <c:ptCount val="1"/>
                <c:pt idx="0">
                  <c:v>LSL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'CN 4'!$G$3:$G$32</c:f>
              <c:numCache>
                <c:formatCode>0.000</c:formatCode>
                <c:ptCount val="30"/>
                <c:pt idx="0">
                  <c:v>0.38100000000000001</c:v>
                </c:pt>
                <c:pt idx="1">
                  <c:v>0.38100000000000001</c:v>
                </c:pt>
                <c:pt idx="2">
                  <c:v>0.38100000000000001</c:v>
                </c:pt>
                <c:pt idx="3">
                  <c:v>0.38100000000000001</c:v>
                </c:pt>
                <c:pt idx="4">
                  <c:v>0.38100000000000001</c:v>
                </c:pt>
                <c:pt idx="5">
                  <c:v>0.38100000000000001</c:v>
                </c:pt>
                <c:pt idx="6">
                  <c:v>0.38100000000000001</c:v>
                </c:pt>
                <c:pt idx="7">
                  <c:v>0.38100000000000001</c:v>
                </c:pt>
                <c:pt idx="8">
                  <c:v>0.38100000000000001</c:v>
                </c:pt>
                <c:pt idx="9">
                  <c:v>0.38100000000000001</c:v>
                </c:pt>
                <c:pt idx="10">
                  <c:v>0.38100000000000001</c:v>
                </c:pt>
                <c:pt idx="11">
                  <c:v>0.38100000000000001</c:v>
                </c:pt>
                <c:pt idx="12">
                  <c:v>0.38100000000000001</c:v>
                </c:pt>
                <c:pt idx="13">
                  <c:v>0.38100000000000001</c:v>
                </c:pt>
                <c:pt idx="14">
                  <c:v>0.38100000000000001</c:v>
                </c:pt>
                <c:pt idx="15">
                  <c:v>0.38100000000000001</c:v>
                </c:pt>
                <c:pt idx="16">
                  <c:v>0.38100000000000001</c:v>
                </c:pt>
                <c:pt idx="17">
                  <c:v>0.38100000000000001</c:v>
                </c:pt>
                <c:pt idx="18">
                  <c:v>0.38100000000000001</c:v>
                </c:pt>
                <c:pt idx="19">
                  <c:v>0.38100000000000001</c:v>
                </c:pt>
                <c:pt idx="20">
                  <c:v>0.38100000000000001</c:v>
                </c:pt>
                <c:pt idx="21">
                  <c:v>0.38100000000000001</c:v>
                </c:pt>
                <c:pt idx="22">
                  <c:v>0.38100000000000001</c:v>
                </c:pt>
                <c:pt idx="23">
                  <c:v>0.38100000000000001</c:v>
                </c:pt>
                <c:pt idx="24">
                  <c:v>0.38100000000000001</c:v>
                </c:pt>
                <c:pt idx="25">
                  <c:v>0.38100000000000001</c:v>
                </c:pt>
                <c:pt idx="26">
                  <c:v>0.38100000000000001</c:v>
                </c:pt>
                <c:pt idx="27">
                  <c:v>0.38100000000000001</c:v>
                </c:pt>
                <c:pt idx="28">
                  <c:v>0.38100000000000001</c:v>
                </c:pt>
                <c:pt idx="29">
                  <c:v>0.38100000000000001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67-4269-B6F0-E51917CDAD1D}"/>
            </c:ext>
          </c:extLst>
        </c:ser>
        <c:ser>
          <c:idx val="3"/>
          <c:order val="3"/>
          <c:tx>
            <c:strRef>
              <c:f>'CN 4'!$H$2</c:f>
              <c:strCache>
                <c:ptCount val="1"/>
                <c:pt idx="0">
                  <c:v>Spec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'CN 4'!$H$3:$H$32</c:f>
              <c:numCache>
                <c:formatCode>General</c:formatCode>
                <c:ptCount val="30"/>
                <c:pt idx="0">
                  <c:v>0.38600000000000001</c:v>
                </c:pt>
                <c:pt idx="1">
                  <c:v>0.38600000000000001</c:v>
                </c:pt>
                <c:pt idx="2">
                  <c:v>0.38600000000000001</c:v>
                </c:pt>
                <c:pt idx="3">
                  <c:v>0.38600000000000001</c:v>
                </c:pt>
                <c:pt idx="4">
                  <c:v>0.38600000000000001</c:v>
                </c:pt>
                <c:pt idx="5">
                  <c:v>0.38600000000000001</c:v>
                </c:pt>
                <c:pt idx="6">
                  <c:v>0.38600000000000001</c:v>
                </c:pt>
                <c:pt idx="7">
                  <c:v>0.38600000000000001</c:v>
                </c:pt>
                <c:pt idx="8">
                  <c:v>0.38600000000000001</c:v>
                </c:pt>
                <c:pt idx="9">
                  <c:v>0.38600000000000001</c:v>
                </c:pt>
                <c:pt idx="10">
                  <c:v>0.38600000000000001</c:v>
                </c:pt>
                <c:pt idx="11">
                  <c:v>0.38600000000000001</c:v>
                </c:pt>
                <c:pt idx="12">
                  <c:v>0.38600000000000001</c:v>
                </c:pt>
                <c:pt idx="13">
                  <c:v>0.38600000000000001</c:v>
                </c:pt>
                <c:pt idx="14">
                  <c:v>0.38600000000000001</c:v>
                </c:pt>
                <c:pt idx="15">
                  <c:v>0.38600000000000001</c:v>
                </c:pt>
                <c:pt idx="16">
                  <c:v>0.38600000000000001</c:v>
                </c:pt>
                <c:pt idx="17">
                  <c:v>0.38600000000000001</c:v>
                </c:pt>
                <c:pt idx="18">
                  <c:v>0.38600000000000001</c:v>
                </c:pt>
                <c:pt idx="19">
                  <c:v>0.38600000000000001</c:v>
                </c:pt>
                <c:pt idx="20">
                  <c:v>0.38600000000000001</c:v>
                </c:pt>
                <c:pt idx="21">
                  <c:v>0.38600000000000001</c:v>
                </c:pt>
                <c:pt idx="22">
                  <c:v>0.38600000000000001</c:v>
                </c:pt>
                <c:pt idx="23">
                  <c:v>0.38600000000000001</c:v>
                </c:pt>
                <c:pt idx="24">
                  <c:v>0.38600000000000001</c:v>
                </c:pt>
                <c:pt idx="25">
                  <c:v>0.38600000000000001</c:v>
                </c:pt>
                <c:pt idx="26">
                  <c:v>0.38600000000000001</c:v>
                </c:pt>
                <c:pt idx="27">
                  <c:v>0.38600000000000001</c:v>
                </c:pt>
                <c:pt idx="28">
                  <c:v>0.38600000000000001</c:v>
                </c:pt>
                <c:pt idx="29">
                  <c:v>0.38600000000000001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67-4269-B6F0-E51917CD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372864"/>
        <c:axId val="853373696"/>
      </c:scatterChart>
      <c:valAx>
        <c:axId val="85337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Part Number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373696"/>
        <c:crosses val="autoZero"/>
        <c:crossBetween val="midCat"/>
      </c:valAx>
      <c:valAx>
        <c:axId val="853373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u="none" strike="noStrike" baseline="0">
                    <a:effectLst/>
                  </a:rPr>
                  <a:t>Dimension (IN)</a:t>
                </a:r>
                <a:endParaRPr lang="en-US" sz="18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372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CN 5 -  Xbar &amp; R Chart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'CN 5'!$C$2</c:f>
              <c:strCache>
                <c:ptCount val="1"/>
                <c:pt idx="0">
                  <c:v>Dimensions (Inch)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'CN 5'!$C$3:$C$32</c:f>
              <c:numCache>
                <c:formatCode>General</c:formatCode>
                <c:ptCount val="30"/>
                <c:pt idx="0">
                  <c:v>1.504</c:v>
                </c:pt>
                <c:pt idx="1">
                  <c:v>1.5049999999999999</c:v>
                </c:pt>
                <c:pt idx="2">
                  <c:v>1.49</c:v>
                </c:pt>
                <c:pt idx="3">
                  <c:v>1.4515</c:v>
                </c:pt>
                <c:pt idx="4">
                  <c:v>1.456</c:v>
                </c:pt>
                <c:pt idx="5">
                  <c:v>1.4904999999999999</c:v>
                </c:pt>
                <c:pt idx="6">
                  <c:v>1.494</c:v>
                </c:pt>
                <c:pt idx="7">
                  <c:v>1.4844999999999999</c:v>
                </c:pt>
                <c:pt idx="8">
                  <c:v>1.4830000000000001</c:v>
                </c:pt>
                <c:pt idx="9">
                  <c:v>1.4724999999999999</c:v>
                </c:pt>
                <c:pt idx="10">
                  <c:v>1.4735</c:v>
                </c:pt>
                <c:pt idx="11">
                  <c:v>1.4730000000000001</c:v>
                </c:pt>
                <c:pt idx="12">
                  <c:v>1.5215000000000001</c:v>
                </c:pt>
                <c:pt idx="13">
                  <c:v>1.5189999999999999</c:v>
                </c:pt>
                <c:pt idx="14">
                  <c:v>1.5105</c:v>
                </c:pt>
                <c:pt idx="15">
                  <c:v>1.556</c:v>
                </c:pt>
                <c:pt idx="16">
                  <c:v>1.4635</c:v>
                </c:pt>
                <c:pt idx="17">
                  <c:v>1.504</c:v>
                </c:pt>
                <c:pt idx="18">
                  <c:v>1.4524999999999999</c:v>
                </c:pt>
                <c:pt idx="19">
                  <c:v>1.478</c:v>
                </c:pt>
                <c:pt idx="20">
                  <c:v>1.4635</c:v>
                </c:pt>
                <c:pt idx="21">
                  <c:v>1.4690000000000001</c:v>
                </c:pt>
                <c:pt idx="22">
                  <c:v>1.4755</c:v>
                </c:pt>
                <c:pt idx="23">
                  <c:v>1.4550000000000001</c:v>
                </c:pt>
                <c:pt idx="24">
                  <c:v>1.464</c:v>
                </c:pt>
                <c:pt idx="25">
                  <c:v>1.4750000000000001</c:v>
                </c:pt>
                <c:pt idx="26">
                  <c:v>1.48</c:v>
                </c:pt>
                <c:pt idx="27">
                  <c:v>1.53</c:v>
                </c:pt>
                <c:pt idx="28">
                  <c:v>1.5009999999999999</c:v>
                </c:pt>
                <c:pt idx="29">
                  <c:v>1.474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D3-481B-95E7-B266CF9A589F}"/>
            </c:ext>
          </c:extLst>
        </c:ser>
        <c:ser>
          <c:idx val="1"/>
          <c:order val="1"/>
          <c:tx>
            <c:strRef>
              <c:f>'CN 5'!$F$2</c:f>
              <c:strCache>
                <c:ptCount val="1"/>
                <c:pt idx="0">
                  <c:v>USL 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'CN 5'!$F$3:$F$32</c:f>
              <c:numCache>
                <c:formatCode>0.000</c:formatCode>
                <c:ptCount val="30"/>
                <c:pt idx="0">
                  <c:v>1.6862200000000001</c:v>
                </c:pt>
                <c:pt idx="1">
                  <c:v>1.6862200000000001</c:v>
                </c:pt>
                <c:pt idx="2">
                  <c:v>1.6862200000000001</c:v>
                </c:pt>
                <c:pt idx="3">
                  <c:v>1.6862200000000001</c:v>
                </c:pt>
                <c:pt idx="4">
                  <c:v>1.6862200000000001</c:v>
                </c:pt>
                <c:pt idx="5">
                  <c:v>1.6862200000000001</c:v>
                </c:pt>
                <c:pt idx="6">
                  <c:v>1.6862200000000001</c:v>
                </c:pt>
                <c:pt idx="7">
                  <c:v>1.6862200000000001</c:v>
                </c:pt>
                <c:pt idx="8">
                  <c:v>1.6862200000000001</c:v>
                </c:pt>
                <c:pt idx="9">
                  <c:v>1.6862200000000001</c:v>
                </c:pt>
                <c:pt idx="10">
                  <c:v>1.6862200000000001</c:v>
                </c:pt>
                <c:pt idx="11">
                  <c:v>1.6862200000000001</c:v>
                </c:pt>
                <c:pt idx="12">
                  <c:v>1.6862200000000001</c:v>
                </c:pt>
                <c:pt idx="13">
                  <c:v>1.6862200000000001</c:v>
                </c:pt>
                <c:pt idx="14">
                  <c:v>1.6862200000000001</c:v>
                </c:pt>
                <c:pt idx="15">
                  <c:v>1.6862200000000001</c:v>
                </c:pt>
                <c:pt idx="16">
                  <c:v>1.6862200000000001</c:v>
                </c:pt>
                <c:pt idx="17">
                  <c:v>1.6862200000000001</c:v>
                </c:pt>
                <c:pt idx="18">
                  <c:v>1.6862200000000001</c:v>
                </c:pt>
                <c:pt idx="19">
                  <c:v>1.6862200000000001</c:v>
                </c:pt>
                <c:pt idx="20">
                  <c:v>1.6862200000000001</c:v>
                </c:pt>
                <c:pt idx="21">
                  <c:v>1.6862200000000001</c:v>
                </c:pt>
                <c:pt idx="22">
                  <c:v>1.6862200000000001</c:v>
                </c:pt>
                <c:pt idx="23">
                  <c:v>1.6862200000000001</c:v>
                </c:pt>
                <c:pt idx="24">
                  <c:v>1.6862200000000001</c:v>
                </c:pt>
                <c:pt idx="25">
                  <c:v>1.6862200000000001</c:v>
                </c:pt>
                <c:pt idx="26">
                  <c:v>1.6862200000000001</c:v>
                </c:pt>
                <c:pt idx="27">
                  <c:v>1.6862200000000001</c:v>
                </c:pt>
                <c:pt idx="28">
                  <c:v>1.6862200000000001</c:v>
                </c:pt>
                <c:pt idx="29">
                  <c:v>1.6862200000000001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2D3-481B-95E7-B266CF9A589F}"/>
            </c:ext>
          </c:extLst>
        </c:ser>
        <c:ser>
          <c:idx val="2"/>
          <c:order val="2"/>
          <c:tx>
            <c:strRef>
              <c:f>'CN 5'!$G$2</c:f>
              <c:strCache>
                <c:ptCount val="1"/>
                <c:pt idx="0">
                  <c:v>LSL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yVal>
            <c:numRef>
              <c:f>'CN 5'!$G$3:$G$32</c:f>
              <c:numCache>
                <c:formatCode>0.000</c:formatCode>
                <c:ptCount val="30"/>
                <c:pt idx="0">
                  <c:v>1.45</c:v>
                </c:pt>
                <c:pt idx="1">
                  <c:v>1.45</c:v>
                </c:pt>
                <c:pt idx="2">
                  <c:v>1.45</c:v>
                </c:pt>
                <c:pt idx="3">
                  <c:v>1.45</c:v>
                </c:pt>
                <c:pt idx="4">
                  <c:v>1.45</c:v>
                </c:pt>
                <c:pt idx="5">
                  <c:v>1.45</c:v>
                </c:pt>
                <c:pt idx="6">
                  <c:v>1.45</c:v>
                </c:pt>
                <c:pt idx="7">
                  <c:v>1.45</c:v>
                </c:pt>
                <c:pt idx="8">
                  <c:v>1.45</c:v>
                </c:pt>
                <c:pt idx="9">
                  <c:v>1.45</c:v>
                </c:pt>
                <c:pt idx="10">
                  <c:v>1.45</c:v>
                </c:pt>
                <c:pt idx="11">
                  <c:v>1.45</c:v>
                </c:pt>
                <c:pt idx="12">
                  <c:v>1.45</c:v>
                </c:pt>
                <c:pt idx="13">
                  <c:v>1.45</c:v>
                </c:pt>
                <c:pt idx="14">
                  <c:v>1.45</c:v>
                </c:pt>
                <c:pt idx="15">
                  <c:v>1.45</c:v>
                </c:pt>
                <c:pt idx="16">
                  <c:v>1.45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1.45</c:v>
                </c:pt>
                <c:pt idx="28">
                  <c:v>1.45</c:v>
                </c:pt>
                <c:pt idx="29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2D3-481B-95E7-B266CF9A589F}"/>
            </c:ext>
          </c:extLst>
        </c:ser>
        <c:ser>
          <c:idx val="3"/>
          <c:order val="3"/>
          <c:tx>
            <c:strRef>
              <c:f>'CN 5'!$H$2</c:f>
              <c:strCache>
                <c:ptCount val="1"/>
                <c:pt idx="0">
                  <c:v>Spec</c:v>
                </c:pt>
              </c:strCache>
            </c:strRef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yVal>
            <c:numRef>
              <c:f>'CN 5'!$H$3:$H$32</c:f>
              <c:numCache>
                <c:formatCode>0.000</c:formatCode>
                <c:ptCount val="30"/>
                <c:pt idx="0">
                  <c:v>1.45</c:v>
                </c:pt>
                <c:pt idx="1">
                  <c:v>1.45</c:v>
                </c:pt>
                <c:pt idx="2">
                  <c:v>1.45</c:v>
                </c:pt>
                <c:pt idx="3">
                  <c:v>1.45</c:v>
                </c:pt>
                <c:pt idx="4">
                  <c:v>1.45</c:v>
                </c:pt>
                <c:pt idx="5">
                  <c:v>1.45</c:v>
                </c:pt>
                <c:pt idx="6">
                  <c:v>1.45</c:v>
                </c:pt>
                <c:pt idx="7">
                  <c:v>1.45</c:v>
                </c:pt>
                <c:pt idx="8">
                  <c:v>1.45</c:v>
                </c:pt>
                <c:pt idx="9">
                  <c:v>1.45</c:v>
                </c:pt>
                <c:pt idx="10">
                  <c:v>1.45</c:v>
                </c:pt>
                <c:pt idx="11">
                  <c:v>1.45</c:v>
                </c:pt>
                <c:pt idx="12">
                  <c:v>1.45</c:v>
                </c:pt>
                <c:pt idx="13">
                  <c:v>1.45</c:v>
                </c:pt>
                <c:pt idx="14">
                  <c:v>1.45</c:v>
                </c:pt>
                <c:pt idx="15">
                  <c:v>1.45</c:v>
                </c:pt>
                <c:pt idx="16">
                  <c:v>1.45</c:v>
                </c:pt>
                <c:pt idx="17">
                  <c:v>1.45</c:v>
                </c:pt>
                <c:pt idx="18">
                  <c:v>1.45</c:v>
                </c:pt>
                <c:pt idx="19">
                  <c:v>1.45</c:v>
                </c:pt>
                <c:pt idx="20">
                  <c:v>1.45</c:v>
                </c:pt>
                <c:pt idx="21">
                  <c:v>1.45</c:v>
                </c:pt>
                <c:pt idx="22">
                  <c:v>1.45</c:v>
                </c:pt>
                <c:pt idx="23">
                  <c:v>1.45</c:v>
                </c:pt>
                <c:pt idx="24">
                  <c:v>1.45</c:v>
                </c:pt>
                <c:pt idx="25">
                  <c:v>1.45</c:v>
                </c:pt>
                <c:pt idx="26">
                  <c:v>1.45</c:v>
                </c:pt>
                <c:pt idx="27">
                  <c:v>1.45</c:v>
                </c:pt>
                <c:pt idx="28">
                  <c:v>1.45</c:v>
                </c:pt>
                <c:pt idx="29">
                  <c:v>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2D3-481B-95E7-B266CF9A5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112704"/>
        <c:axId val="815113952"/>
      </c:scatterChart>
      <c:valAx>
        <c:axId val="815112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Part Number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13952"/>
        <c:crosses val="autoZero"/>
        <c:crossBetween val="midCat"/>
      </c:valAx>
      <c:valAx>
        <c:axId val="8151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0" i="0" baseline="0">
                    <a:effectLst/>
                  </a:rPr>
                  <a:t>Dimension (IN)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112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_xlchart.v1.6</cx:f>
      </cx:numDim>
    </cx:data>
    <cx:data id="1">
      <cx:numDim type="val">
        <cx:f>_xlchart.v1.2</cx:f>
      </cx:numDim>
    </cx:data>
    <cx:data id="2">
      <cx:numDim type="val">
        <cx:f>_xlchart.v1.3</cx:f>
      </cx:numDim>
    </cx:data>
  </cx:chartData>
  <cx:chart>
    <cx:title pos="t" align="ctr" overlay="0">
      <cx:tx>
        <cx:txData>
          <cx:v>CN 1 - Standard Deviation 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CN 1 - Standard Deviation </a:t>
          </a:r>
        </a:p>
      </cx:txPr>
    </cx:title>
    <cx:plotArea>
      <cx:plotAreaRegion>
        <cx:series layoutId="clusteredColumn" uniqueId="{CA031001-67DE-4D32-BCF5-E537FA695F86}" formatIdx="0">
          <cx:tx>
            <cx:txData>
              <cx:f>_xlchart.v1.5</cx:f>
              <cx:v>Freq</cx:v>
            </cx:txData>
          </cx:tx>
          <cx:dataId val="0"/>
          <cx:layoutPr>
            <cx:aggregation/>
          </cx:layoutPr>
        </cx:series>
        <cx:series layoutId="clusteredColumn" hidden="1" uniqueId="{00000001-D1FA-4D87-B40A-A57504D04196}" formatIdx="1">
          <cx:tx>
            <cx:txData>
              <cx:f>_xlchart.v1.0</cx:f>
              <cx:v>USL </cx:v>
            </cx:txData>
          </cx:tx>
          <cx:dataId val="1"/>
          <cx:layoutPr>
            <cx:binning intervalClosed="r"/>
          </cx:layoutPr>
        </cx:series>
        <cx:series layoutId="clusteredColumn" hidden="1" uniqueId="{00000002-D1FA-4D87-B40A-A57504D04196}" formatIdx="0">
          <cx:tx>
            <cx:txData>
              <cx:f>_xlchart.v1.1</cx:f>
              <cx:v>LSL</cx:v>
            </cx:txData>
          </cx:tx>
          <cx:dataId val="2"/>
          <cx:layoutPr>
            <cx:binning intervalClosed="r"/>
          </cx:layoutPr>
        </cx:series>
      </cx:plotAreaRegion>
      <cx:axis id="0">
        <cx:catScaling gapWidth="0"/>
        <cx:title>
          <cx:tx>
            <cx:txData>
              <cx:v>Cell Boundaries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6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Cell Boundaries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aseline="0"/>
            </a:pPr>
            <a:endPara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en-US" sz="1600" b="0" i="0" u="none" strike="noStrike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Calibri" panose="020F0502020204030204"/>
                  </a:rPr>
                  <a:t>Frequency</a:t>
                </a:r>
                <a:endParaRPr lang="en-US" sz="12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rich>
          </cx:tx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aseline="0"/>
            </a:pPr>
            <a:endPara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_xlchart.v1.7</cx:f>
      </cx:strDim>
      <cx:numDim type="val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800" b="0" i="0" baseline="0">
                <a:effectLst/>
              </a:rPr>
              <a:t>CN 2 - Standard Deviation </a:t>
            </a:r>
            <a:endParaRPr lang="en-US" sz="1400">
              <a:effectLst/>
            </a:endParaRPr>
          </a:p>
        </cx:rich>
      </cx:tx>
    </cx:title>
    <cx:plotArea>
      <cx:plotAreaRegion>
        <cx:series layoutId="clusteredColumn" uniqueId="{55F11FA7-7C74-4705-9AF7-F1CDC5D63B3F}">
          <cx:tx>
            <cx:txData>
              <cx:f>_xlchart.v1.8</cx:f>
              <cx:v>Freq.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Cell Boundaries</a:t>
                </a:r>
                <a:endParaRPr lang="en-US" sz="900">
                  <a:effectLst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aseline="0"/>
            </a:pPr>
            <a:endPara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Frequency</a:t>
                </a:r>
                <a:endParaRPr lang="en-US" sz="900">
                  <a:effectLst/>
                </a:endParaRPr>
              </a:p>
            </cx:rich>
          </cx:tx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aseline="0"/>
            </a:pPr>
            <a:endParaRPr lang="en-US" sz="16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val">
        <cx:f>_xlchart.v1.12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800" b="0" i="0" baseline="0">
                <a:effectLst/>
              </a:rPr>
              <a:t>CN 3 - Standard Deviation </a:t>
            </a:r>
            <a:endParaRPr lang="en-US" sz="1400">
              <a:effectLst/>
            </a:endParaRPr>
          </a:p>
        </cx:rich>
      </cx:tx>
    </cx:title>
    <cx:plotArea>
      <cx:plotAreaRegion>
        <cx:series layoutId="clusteredColumn" uniqueId="{2D03C786-2999-4F4B-A078-FAD681C65A09}">
          <cx:tx>
            <cx:txData>
              <cx:f>_xlchart.v1.11</cx:f>
              <cx:v>Freq.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Cell Boundaries</a:t>
                </a:r>
                <a:endParaRPr lang="en-US" sz="900">
                  <a:effectLst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Frequency</a:t>
                </a:r>
                <a:endParaRPr lang="en-US" sz="900">
                  <a:effectLst/>
                </a:endParaRPr>
              </a:p>
            </cx:rich>
          </cx:tx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_xlchart.v1.13</cx:f>
      </cx:strDim>
      <cx:numDim type="val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800" b="0" i="0" baseline="0">
                <a:effectLst/>
              </a:rPr>
              <a:t>CN 4 - Standard Deviation </a:t>
            </a:r>
            <a:endParaRPr lang="en-US" sz="1400">
              <a:effectLst/>
            </a:endParaRPr>
          </a:p>
        </cx:rich>
      </cx:tx>
    </cx:title>
    <cx:plotArea>
      <cx:plotAreaRegion>
        <cx:series layoutId="clusteredColumn" uniqueId="{6C5C5B47-AAFF-42D7-B300-626C50FE679E}">
          <cx:tx>
            <cx:txData>
              <cx:f>_xlchart.v1.14</cx:f>
              <cx:v>Freq.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Cell Boundaries</a:t>
                </a:r>
                <a:endParaRPr lang="en-US" sz="900">
                  <a:effectLst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Frequency</a:t>
                </a:r>
                <a:endParaRPr lang="en-US" sz="900">
                  <a:effectLst/>
                </a:endParaRPr>
              </a:p>
            </cx:rich>
          </cx:tx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val">
        <cx:f>_xlchart.v1.18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n-US" sz="1800" b="0" i="0" baseline="0">
                <a:effectLst/>
              </a:rPr>
              <a:t>CN 5 - Standard Deviation </a:t>
            </a:r>
            <a:endParaRPr lang="en-US" sz="1400">
              <a:effectLst/>
            </a:endParaRPr>
          </a:p>
        </cx:rich>
      </cx:tx>
    </cx:title>
    <cx:plotArea>
      <cx:plotAreaRegion>
        <cx:series layoutId="clusteredColumn" uniqueId="{AAC6E447-1A5A-46E1-8067-7D5A8F4C7423}">
          <cx:tx>
            <cx:txData>
              <cx:f>_xlchart.v1.17</cx:f>
              <cx:v>Freq.</cx:v>
            </cx:txData>
          </cx:tx>
          <cx:dataId val="0"/>
          <cx:layoutPr>
            <cx:aggregation/>
          </cx:layoutPr>
        </cx:series>
      </cx:plotAreaRegion>
      <cx:axis id="0">
        <cx:catScaling gapWidth="0"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rtl="0"/>
                <a:r>
                  <a:rPr lang="en-US" sz="1800" b="0" i="0" baseline="0">
                    <a:effectLst/>
                  </a:rPr>
                  <a:t>Cell Boundaries</a:t>
                </a:r>
                <a:endParaRPr lang="en-US" sz="900">
                  <a:effectLst/>
                </a:endParaRPr>
              </a:p>
            </cx:rich>
          </cx:tx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rich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/>
                </a:pPr>
                <a:r>
                  <a:rPr lang="en-US" sz="1800" b="0" i="0" baseline="0">
                    <a:effectLst/>
                  </a:rPr>
                  <a:t>Frequency</a:t>
                </a:r>
                <a:endParaRPr lang="en-US" sz="18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endParaRPr>
              </a:p>
            </cx:rich>
          </cx:tx>
        </cx:title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aseline="0"/>
            </a:pPr>
            <a:endParaRPr 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microsoft.com/office/2014/relationships/chartEx" Target="../charts/chartEx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microsoft.com/office/2014/relationships/chartEx" Target="../charts/chartEx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</xdr:colOff>
      <xdr:row>9</xdr:row>
      <xdr:rowOff>155864</xdr:rowOff>
    </xdr:from>
    <xdr:to>
      <xdr:col>18</xdr:col>
      <xdr:colOff>588819</xdr:colOff>
      <xdr:row>37</xdr:row>
      <xdr:rowOff>17318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9</xdr:col>
      <xdr:colOff>519545</xdr:colOff>
      <xdr:row>37</xdr:row>
      <xdr:rowOff>121227</xdr:rowOff>
    </xdr:from>
    <xdr:to>
      <xdr:col>26</xdr:col>
      <xdr:colOff>588817</xdr:colOff>
      <xdr:row>76</xdr:row>
      <xdr:rowOff>51953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273843</xdr:colOff>
      <xdr:row>9</xdr:row>
      <xdr:rowOff>107156</xdr:rowOff>
    </xdr:from>
    <xdr:to>
      <xdr:col>28</xdr:col>
      <xdr:colOff>11906</xdr:colOff>
      <xdr:row>31</xdr:row>
      <xdr:rowOff>83344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13605</xdr:colOff>
      <xdr:row>32</xdr:row>
      <xdr:rowOff>17009</xdr:rowOff>
    </xdr:from>
    <xdr:to>
      <xdr:col>28</xdr:col>
      <xdr:colOff>513668</xdr:colOff>
      <xdr:row>71</xdr:row>
      <xdr:rowOff>30616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5952</xdr:colOff>
      <xdr:row>10</xdr:row>
      <xdr:rowOff>214312</xdr:rowOff>
    </xdr:from>
    <xdr:to>
      <xdr:col>21</xdr:col>
      <xdr:colOff>535781</xdr:colOff>
      <xdr:row>28</xdr:row>
      <xdr:rowOff>178593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559591</xdr:colOff>
      <xdr:row>29</xdr:row>
      <xdr:rowOff>154781</xdr:rowOff>
    </xdr:from>
    <xdr:to>
      <xdr:col>21</xdr:col>
      <xdr:colOff>204105</xdr:colOff>
      <xdr:row>59</xdr:row>
      <xdr:rowOff>27213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595313</xdr:colOff>
      <xdr:row>9</xdr:row>
      <xdr:rowOff>226216</xdr:rowOff>
    </xdr:from>
    <xdr:to>
      <xdr:col>22</xdr:col>
      <xdr:colOff>523875</xdr:colOff>
      <xdr:row>29</xdr:row>
      <xdr:rowOff>83342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530679</xdr:colOff>
      <xdr:row>29</xdr:row>
      <xdr:rowOff>217715</xdr:rowOff>
    </xdr:from>
    <xdr:to>
      <xdr:col>24</xdr:col>
      <xdr:colOff>345281</xdr:colOff>
      <xdr:row>54</xdr:row>
      <xdr:rowOff>90147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595312</xdr:colOff>
      <xdr:row>9</xdr:row>
      <xdr:rowOff>261936</xdr:rowOff>
    </xdr:from>
    <xdr:to>
      <xdr:col>22</xdr:col>
      <xdr:colOff>571500</xdr:colOff>
      <xdr:row>30</xdr:row>
      <xdr:rowOff>107155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595311</xdr:colOff>
      <xdr:row>30</xdr:row>
      <xdr:rowOff>250030</xdr:rowOff>
    </xdr:from>
    <xdr:to>
      <xdr:col>23</xdr:col>
      <xdr:colOff>130967</xdr:colOff>
      <xdr:row>59</xdr:row>
      <xdr:rowOff>107156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572979</xdr:colOff>
      <xdr:row>11</xdr:row>
      <xdr:rowOff>97692</xdr:rowOff>
    </xdr:from>
    <xdr:to>
      <xdr:col>70</xdr:col>
      <xdr:colOff>51057</xdr:colOff>
      <xdr:row>61</xdr:row>
      <xdr:rowOff>160340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81441" y="2246923"/>
          <a:ext cx="13838847" cy="9831879"/>
        </a:xfrm>
        <a:prstGeom prst="rect">
          <a:avLst/>
        </a:prstGeom>
      </xdr:spPr>
    </xdr:pic>
    <xdr:clientData/>
  </xdr:twoCellAnchor>
  <xdr:twoCellAnchor editAs="oneCell">
    <xdr:from>
      <xdr:col>30</xdr:col>
      <xdr:colOff>600659</xdr:colOff>
      <xdr:row>1</xdr:row>
      <xdr:rowOff>69273</xdr:rowOff>
    </xdr:from>
    <xdr:to>
      <xdr:col>49</xdr:col>
      <xdr:colOff>455496</xdr:colOff>
      <xdr:row>47</xdr:row>
      <xdr:rowOff>134844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116044" y="264658"/>
          <a:ext cx="12847914" cy="9053263"/>
        </a:xfrm>
        <a:prstGeom prst="rect">
          <a:avLst/>
        </a:prstGeom>
      </xdr:spPr>
    </xdr:pic>
    <xdr:clientData/>
  </xdr:twoCellAnchor>
  <xdr:twoCellAnchor editAs="oneCell">
    <xdr:from>
      <xdr:col>0</xdr:col>
      <xdr:colOff>527423</xdr:colOff>
      <xdr:row>0</xdr:row>
      <xdr:rowOff>176693</xdr:rowOff>
    </xdr:from>
    <xdr:to>
      <xdr:col>15</xdr:col>
      <xdr:colOff>406997</xdr:colOff>
      <xdr:row>41</xdr:row>
      <xdr:rowOff>7808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5647D8A8-6FE1-8B47-B007-1077BC105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23" y="176693"/>
          <a:ext cx="9976074" cy="7641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34"/>
  <sheetViews>
    <sheetView tabSelected="1" topLeftCell="C1" zoomScale="80" zoomScaleNormal="80" workbookViewId="0">
      <selection activeCell="I16" sqref="I16:K16"/>
    </sheetView>
  </sheetViews>
  <sheetFormatPr defaultColWidth="9.140625" defaultRowHeight="15.75"/>
  <cols>
    <col min="1" max="1" width="16.28515625" style="4" bestFit="1" customWidth="1"/>
    <col min="2" max="2" width="31" style="4" bestFit="1" customWidth="1"/>
    <col min="3" max="3" width="7.85546875" style="4" bestFit="1" customWidth="1"/>
    <col min="4" max="4" width="9.28515625" style="4" bestFit="1" customWidth="1"/>
    <col min="5" max="5" width="11.42578125" style="4" bestFit="1" customWidth="1"/>
    <col min="6" max="6" width="9.28515625" style="4" bestFit="1" customWidth="1"/>
    <col min="7" max="7" width="7.85546875" style="4" bestFit="1" customWidth="1"/>
    <col min="8" max="8" width="10.42578125" style="4" bestFit="1" customWidth="1"/>
    <col min="9" max="9" width="8.42578125" style="4" bestFit="1" customWidth="1"/>
    <col min="10" max="10" width="9.28515625" style="4" bestFit="1" customWidth="1"/>
    <col min="11" max="11" width="13.7109375" style="4" bestFit="1" customWidth="1"/>
    <col min="12" max="12" width="11.42578125" style="4" bestFit="1" customWidth="1"/>
    <col min="13" max="18" width="9.28515625" style="4" bestFit="1" customWidth="1"/>
    <col min="19" max="19" width="7.85546875" style="4" bestFit="1" customWidth="1"/>
    <col min="20" max="23" width="9.28515625" style="4" bestFit="1" customWidth="1"/>
    <col min="24" max="24" width="7.85546875" style="4" bestFit="1" customWidth="1"/>
    <col min="25" max="29" width="9.28515625" style="4" bestFit="1" customWidth="1"/>
    <col min="30" max="30" width="7.85546875" style="4" bestFit="1" customWidth="1"/>
    <col min="31" max="32" width="9.28515625" style="4" bestFit="1" customWidth="1"/>
    <col min="33" max="16384" width="9.140625" style="4"/>
  </cols>
  <sheetData>
    <row r="1" spans="1:32" ht="16.5" thickBot="1"/>
    <row r="2" spans="1:32" ht="16.5" thickBot="1">
      <c r="B2" s="98" t="s">
        <v>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  <c r="N2" s="5"/>
      <c r="Q2" s="5"/>
      <c r="R2" s="5"/>
      <c r="S2" s="5"/>
      <c r="T2" s="5"/>
    </row>
    <row r="3" spans="1:32" ht="48" thickBot="1">
      <c r="B3" s="8" t="s">
        <v>1</v>
      </c>
      <c r="C3" s="9" t="s">
        <v>2</v>
      </c>
      <c r="D3" s="9" t="s">
        <v>3</v>
      </c>
      <c r="E3" s="9" t="s">
        <v>4</v>
      </c>
      <c r="F3" s="122" t="s">
        <v>5</v>
      </c>
      <c r="G3" s="122"/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10" t="s">
        <v>11</v>
      </c>
      <c r="O3" s="6" t="s">
        <v>12</v>
      </c>
      <c r="P3" s="7" t="s">
        <v>13</v>
      </c>
    </row>
    <row r="4" spans="1:32">
      <c r="B4" s="13" t="s">
        <v>14</v>
      </c>
      <c r="C4" s="14">
        <v>1</v>
      </c>
      <c r="D4" s="15">
        <v>0.315</v>
      </c>
      <c r="E4" s="15" t="s">
        <v>15</v>
      </c>
      <c r="F4" s="15" t="s">
        <v>16</v>
      </c>
      <c r="G4" s="15">
        <v>8.6999999999999994E-3</v>
      </c>
      <c r="H4" s="16">
        <f>MAX(C14:AF14,C22:AF22,C30:AF30)</f>
        <v>0.31900000000000001</v>
      </c>
      <c r="I4" s="17">
        <f>MIN(C14:AF14,C22:AF22,C30:AF30)</f>
        <v>0.30449999999999999</v>
      </c>
      <c r="J4" s="18" t="s">
        <v>17</v>
      </c>
      <c r="K4" s="19" t="s">
        <v>18</v>
      </c>
      <c r="L4" s="18"/>
      <c r="M4" s="20">
        <v>1</v>
      </c>
      <c r="O4" s="11">
        <f>D4+G4</f>
        <v>0.32369999999999999</v>
      </c>
      <c r="P4" s="12">
        <f>D4-G4</f>
        <v>0.30630000000000002</v>
      </c>
    </row>
    <row r="5" spans="1:32">
      <c r="B5" s="13" t="s">
        <v>19</v>
      </c>
      <c r="C5" s="14">
        <v>2</v>
      </c>
      <c r="D5" s="15">
        <v>0.48130000000000001</v>
      </c>
      <c r="E5" s="15" t="s">
        <v>15</v>
      </c>
      <c r="F5" s="15" t="s">
        <v>16</v>
      </c>
      <c r="G5" s="15">
        <v>0.03</v>
      </c>
      <c r="H5" s="16">
        <f>MAX(C15:AF15,C23:AF23,C31:AF31)</f>
        <v>0.46929999999999999</v>
      </c>
      <c r="I5" s="17">
        <f>MIN(C15:AF15,C23:AF23,C31:AF31)</f>
        <v>0.45084999999999997</v>
      </c>
      <c r="J5" s="18" t="s">
        <v>17</v>
      </c>
      <c r="K5" s="23" t="s">
        <v>20</v>
      </c>
      <c r="L5" s="24"/>
      <c r="M5" s="20">
        <v>1</v>
      </c>
      <c r="O5" s="21">
        <f>D5+G5</f>
        <v>0.51129999999999998</v>
      </c>
      <c r="P5" s="22">
        <f>D5-G5</f>
        <v>0.45130000000000003</v>
      </c>
    </row>
    <row r="6" spans="1:32" ht="15.75" customHeight="1">
      <c r="B6" s="104" t="s">
        <v>19</v>
      </c>
      <c r="C6" s="103">
        <v>3</v>
      </c>
      <c r="D6" s="25">
        <f>D7+0.002</f>
        <v>0.28200000000000003</v>
      </c>
      <c r="E6" s="101" t="s">
        <v>21</v>
      </c>
      <c r="F6" s="102" t="s">
        <v>12</v>
      </c>
      <c r="G6" s="102"/>
      <c r="H6" s="120">
        <f>MAX(C16:AF16,C24:AF24,C32:AF32)</f>
        <v>0.28100000000000003</v>
      </c>
      <c r="I6" s="118">
        <f>MIN(C16:AF16,C24:AF24,C32:AF32)</f>
        <v>0.26500000000000001</v>
      </c>
      <c r="J6" s="116" t="s">
        <v>17</v>
      </c>
      <c r="K6" s="108" t="s">
        <v>18</v>
      </c>
      <c r="L6" s="92"/>
      <c r="M6" s="94">
        <v>1</v>
      </c>
      <c r="O6" s="96">
        <f>D6</f>
        <v>0.28200000000000003</v>
      </c>
      <c r="P6" s="96">
        <f>D7</f>
        <v>0.28000000000000003</v>
      </c>
    </row>
    <row r="7" spans="1:32">
      <c r="B7" s="104"/>
      <c r="C7" s="103"/>
      <c r="D7" s="25">
        <v>0.28000000000000003</v>
      </c>
      <c r="E7" s="101"/>
      <c r="F7" s="102" t="s">
        <v>13</v>
      </c>
      <c r="G7" s="102"/>
      <c r="H7" s="121"/>
      <c r="I7" s="119"/>
      <c r="J7" s="117"/>
      <c r="K7" s="109"/>
      <c r="L7" s="93"/>
      <c r="M7" s="95"/>
      <c r="O7" s="97"/>
      <c r="P7" s="97"/>
    </row>
    <row r="8" spans="1:32">
      <c r="B8" s="13" t="s">
        <v>19</v>
      </c>
      <c r="C8" s="14">
        <v>4</v>
      </c>
      <c r="D8" s="15">
        <v>0.38600000000000001</v>
      </c>
      <c r="E8" s="15" t="s">
        <v>15</v>
      </c>
      <c r="F8" s="15" t="s">
        <v>16</v>
      </c>
      <c r="G8" s="15">
        <v>5.0000000000000001E-3</v>
      </c>
      <c r="H8" s="16">
        <f>MAX(C17:AF17,C25:AF25,C33:AF33)</f>
        <v>0.4</v>
      </c>
      <c r="I8" s="17">
        <f>MIN(C17:AF17,C25:AF25,C33:AF33)</f>
        <v>0.3705</v>
      </c>
      <c r="J8" s="18" t="s">
        <v>17</v>
      </c>
      <c r="K8" s="19" t="s">
        <v>18</v>
      </c>
      <c r="L8" s="24"/>
      <c r="M8" s="20">
        <v>1</v>
      </c>
      <c r="O8" s="21">
        <f>D8+G8</f>
        <v>0.39100000000000001</v>
      </c>
      <c r="P8" s="22">
        <f>D8-G8</f>
        <v>0.38100000000000001</v>
      </c>
    </row>
    <row r="9" spans="1:32" ht="16.5" thickBot="1">
      <c r="B9" s="110" t="s">
        <v>22</v>
      </c>
      <c r="C9" s="112">
        <v>5</v>
      </c>
      <c r="D9" s="15">
        <f>D10+0.23622</f>
        <v>1.6862200000000001</v>
      </c>
      <c r="E9" s="114" t="s">
        <v>15</v>
      </c>
      <c r="F9" s="102" t="s">
        <v>12</v>
      </c>
      <c r="G9" s="102"/>
      <c r="H9" s="120">
        <f>MAX(C18:AF18,C26:AF26,C34:AF34)</f>
        <v>1.556</v>
      </c>
      <c r="I9" s="118">
        <f>MIN(C18:AF18,C26:AF26,C34:AF34)</f>
        <v>1.4515</v>
      </c>
      <c r="J9" s="116" t="s">
        <v>17</v>
      </c>
      <c r="K9" s="108" t="s">
        <v>18</v>
      </c>
      <c r="L9" s="92"/>
      <c r="M9" s="94">
        <v>1</v>
      </c>
      <c r="O9" s="26">
        <f>D9</f>
        <v>1.6862200000000001</v>
      </c>
      <c r="P9" s="27">
        <f>D10</f>
        <v>1.45</v>
      </c>
    </row>
    <row r="10" spans="1:32">
      <c r="B10" s="111"/>
      <c r="C10" s="113"/>
      <c r="D10" s="28">
        <v>1.45</v>
      </c>
      <c r="E10" s="115"/>
      <c r="F10" s="102" t="s">
        <v>13</v>
      </c>
      <c r="G10" s="102"/>
      <c r="H10" s="121"/>
      <c r="I10" s="119"/>
      <c r="J10" s="117"/>
      <c r="K10" s="109"/>
      <c r="L10" s="93"/>
      <c r="M10" s="95"/>
    </row>
    <row r="11" spans="1:32" ht="16.5" thickBot="1">
      <c r="B11" s="105" t="s">
        <v>23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5"/>
      <c r="O11" s="5"/>
      <c r="P11" s="5"/>
      <c r="Q11" s="5"/>
      <c r="R11" s="5"/>
      <c r="S11" s="5"/>
      <c r="T11" s="5"/>
    </row>
    <row r="12" spans="1:32" ht="16.5" thickBot="1"/>
    <row r="13" spans="1:32" ht="16.5" thickBot="1">
      <c r="C13" s="89">
        <v>1</v>
      </c>
      <c r="D13" s="82"/>
      <c r="E13" s="82"/>
      <c r="F13" s="82">
        <v>2</v>
      </c>
      <c r="G13" s="82"/>
      <c r="H13" s="82"/>
      <c r="I13" s="82">
        <v>3</v>
      </c>
      <c r="J13" s="82"/>
      <c r="K13" s="82"/>
      <c r="L13" s="82">
        <v>4</v>
      </c>
      <c r="M13" s="82"/>
      <c r="N13" s="82"/>
      <c r="O13" s="82">
        <v>5</v>
      </c>
      <c r="P13" s="82"/>
      <c r="Q13" s="82"/>
      <c r="R13" s="82">
        <v>6</v>
      </c>
      <c r="S13" s="82"/>
      <c r="T13" s="82"/>
      <c r="U13" s="82">
        <v>7</v>
      </c>
      <c r="V13" s="82"/>
      <c r="W13" s="82"/>
      <c r="X13" s="82">
        <v>8</v>
      </c>
      <c r="Y13" s="82"/>
      <c r="Z13" s="82"/>
      <c r="AA13" s="82">
        <v>9</v>
      </c>
      <c r="AB13" s="82"/>
      <c r="AC13" s="82"/>
      <c r="AD13" s="82">
        <v>10</v>
      </c>
      <c r="AE13" s="82"/>
      <c r="AF13" s="84"/>
    </row>
    <row r="14" spans="1:32">
      <c r="B14" s="29" t="s">
        <v>24</v>
      </c>
      <c r="C14" s="30">
        <v>0.313</v>
      </c>
      <c r="D14" s="31">
        <v>0.307</v>
      </c>
      <c r="E14" s="31">
        <v>0.308</v>
      </c>
      <c r="F14" s="31">
        <v>0.314</v>
      </c>
      <c r="G14" s="31">
        <v>0.317</v>
      </c>
      <c r="H14" s="31">
        <v>0.313</v>
      </c>
      <c r="I14" s="31">
        <v>0.311</v>
      </c>
      <c r="J14" s="31">
        <v>0.315</v>
      </c>
      <c r="K14" s="31">
        <v>0.3135</v>
      </c>
      <c r="L14" s="31">
        <v>0.308</v>
      </c>
      <c r="M14" s="31">
        <v>0.3175</v>
      </c>
      <c r="N14" s="31">
        <v>0.3105</v>
      </c>
      <c r="O14" s="32">
        <v>0.3145</v>
      </c>
      <c r="P14" s="31">
        <v>0.312</v>
      </c>
      <c r="Q14" s="31">
        <v>0.317</v>
      </c>
      <c r="R14" s="31">
        <v>0.3135</v>
      </c>
      <c r="S14" s="31">
        <v>0.315</v>
      </c>
      <c r="T14" s="31">
        <v>0.3145</v>
      </c>
      <c r="U14" s="31">
        <v>0.313</v>
      </c>
      <c r="V14" s="31">
        <v>0.3115</v>
      </c>
      <c r="W14" s="31">
        <v>0.3115</v>
      </c>
      <c r="X14" s="31">
        <v>0.316</v>
      </c>
      <c r="Y14" s="31">
        <v>0.3155</v>
      </c>
      <c r="Z14" s="31">
        <v>0.313</v>
      </c>
      <c r="AA14" s="31">
        <v>0.315</v>
      </c>
      <c r="AB14" s="31">
        <v>0.3125</v>
      </c>
      <c r="AC14" s="31">
        <v>0.309</v>
      </c>
      <c r="AD14" s="31">
        <v>0.314</v>
      </c>
      <c r="AE14" s="31">
        <v>0.3175</v>
      </c>
      <c r="AF14" s="33">
        <v>0.3135</v>
      </c>
    </row>
    <row r="15" spans="1:32">
      <c r="A15" s="4" t="s">
        <v>25</v>
      </c>
      <c r="B15" s="4">
        <v>2.2550000000000001E-2</v>
      </c>
      <c r="C15" s="90">
        <v>0.46860000000000002</v>
      </c>
      <c r="D15" s="78"/>
      <c r="E15" s="78"/>
      <c r="F15" s="78">
        <v>0.46889999999999998</v>
      </c>
      <c r="G15" s="78"/>
      <c r="H15" s="78"/>
      <c r="I15" s="78">
        <v>0.46925</v>
      </c>
      <c r="J15" s="78"/>
      <c r="K15" s="78"/>
      <c r="L15" s="78">
        <v>0.46850000000000003</v>
      </c>
      <c r="M15" s="78"/>
      <c r="N15" s="78"/>
      <c r="O15" s="78">
        <v>0.46875</v>
      </c>
      <c r="P15" s="78"/>
      <c r="Q15" s="78"/>
      <c r="R15" s="78">
        <v>0.46884999999999999</v>
      </c>
      <c r="S15" s="78"/>
      <c r="T15" s="78"/>
      <c r="U15" s="78">
        <v>0.46865000000000001</v>
      </c>
      <c r="V15" s="78"/>
      <c r="W15" s="78"/>
      <c r="X15" s="78">
        <v>0.46929999999999999</v>
      </c>
      <c r="Y15" s="78"/>
      <c r="Z15" s="78"/>
      <c r="AA15" s="78">
        <v>0.46894999999999998</v>
      </c>
      <c r="AB15" s="78"/>
      <c r="AC15" s="78"/>
      <c r="AD15" s="78">
        <v>0.46855000000000002</v>
      </c>
      <c r="AE15" s="78"/>
      <c r="AF15" s="80"/>
    </row>
    <row r="16" spans="1:32">
      <c r="C16" s="90">
        <v>0.28100000000000003</v>
      </c>
      <c r="D16" s="78"/>
      <c r="E16" s="78"/>
      <c r="F16" s="78">
        <v>0.27900000000000003</v>
      </c>
      <c r="G16" s="78"/>
      <c r="H16" s="78"/>
      <c r="I16" s="78">
        <v>0.28050000000000003</v>
      </c>
      <c r="J16" s="78"/>
      <c r="K16" s="78"/>
      <c r="L16" s="78">
        <v>0.28000000000000003</v>
      </c>
      <c r="M16" s="78"/>
      <c r="N16" s="78"/>
      <c r="O16" s="78">
        <v>0.28000000000000003</v>
      </c>
      <c r="P16" s="78"/>
      <c r="Q16" s="78"/>
      <c r="R16" s="78">
        <v>0.27900000000000003</v>
      </c>
      <c r="S16" s="78"/>
      <c r="T16" s="78"/>
      <c r="U16" s="78">
        <v>0.27900000000000003</v>
      </c>
      <c r="V16" s="78"/>
      <c r="W16" s="78"/>
      <c r="X16" s="78">
        <v>0.27900000000000003</v>
      </c>
      <c r="Y16" s="78"/>
      <c r="Z16" s="78"/>
      <c r="AA16" s="78">
        <v>0.28050000000000003</v>
      </c>
      <c r="AB16" s="78"/>
      <c r="AC16" s="78"/>
      <c r="AD16" s="78">
        <v>0.28000000000000003</v>
      </c>
      <c r="AE16" s="78"/>
      <c r="AF16" s="80"/>
    </row>
    <row r="17" spans="3:32">
      <c r="C17" s="90">
        <v>0.39200000000000002</v>
      </c>
      <c r="D17" s="78"/>
      <c r="E17" s="78"/>
      <c r="F17" s="78">
        <v>0.38900000000000001</v>
      </c>
      <c r="G17" s="78"/>
      <c r="H17" s="78"/>
      <c r="I17" s="78">
        <v>0.39</v>
      </c>
      <c r="J17" s="78"/>
      <c r="K17" s="78"/>
      <c r="L17" s="78">
        <v>0.39</v>
      </c>
      <c r="M17" s="78"/>
      <c r="N17" s="78"/>
      <c r="O17" s="78">
        <v>0.39050000000000001</v>
      </c>
      <c r="P17" s="78"/>
      <c r="Q17" s="78"/>
      <c r="R17" s="78">
        <v>0.39</v>
      </c>
      <c r="S17" s="78"/>
      <c r="T17" s="78"/>
      <c r="U17" s="78">
        <v>0.39</v>
      </c>
      <c r="V17" s="78"/>
      <c r="W17" s="78"/>
      <c r="X17" s="78">
        <v>0.39</v>
      </c>
      <c r="Y17" s="78"/>
      <c r="Z17" s="78"/>
      <c r="AA17" s="78">
        <v>0.39</v>
      </c>
      <c r="AB17" s="78"/>
      <c r="AC17" s="78"/>
      <c r="AD17" s="78">
        <v>0.39</v>
      </c>
      <c r="AE17" s="78"/>
      <c r="AF17" s="80"/>
    </row>
    <row r="18" spans="3:32" ht="16.5" thickBot="1">
      <c r="C18" s="91">
        <v>1.504</v>
      </c>
      <c r="D18" s="79"/>
      <c r="E18" s="79"/>
      <c r="F18" s="79">
        <v>1.5049999999999999</v>
      </c>
      <c r="G18" s="79"/>
      <c r="H18" s="79"/>
      <c r="I18" s="79">
        <v>1.49</v>
      </c>
      <c r="J18" s="79"/>
      <c r="K18" s="79"/>
      <c r="L18" s="79">
        <v>1.4515</v>
      </c>
      <c r="M18" s="79"/>
      <c r="N18" s="79"/>
      <c r="O18" s="79">
        <v>1.456</v>
      </c>
      <c r="P18" s="79"/>
      <c r="Q18" s="79"/>
      <c r="R18" s="83">
        <v>1.4904999999999999</v>
      </c>
      <c r="S18" s="83"/>
      <c r="T18" s="83"/>
      <c r="U18" s="83">
        <v>1.494</v>
      </c>
      <c r="V18" s="83"/>
      <c r="W18" s="83"/>
      <c r="X18" s="83">
        <v>1.4844999999999999</v>
      </c>
      <c r="Y18" s="83"/>
      <c r="Z18" s="83"/>
      <c r="AA18" s="83">
        <v>1.4830000000000001</v>
      </c>
      <c r="AB18" s="83"/>
      <c r="AC18" s="83"/>
      <c r="AD18" s="83">
        <v>1.4724999999999999</v>
      </c>
      <c r="AE18" s="83"/>
      <c r="AF18" s="85"/>
    </row>
    <row r="19" spans="3:32">
      <c r="C19" s="1"/>
      <c r="D19" s="1"/>
      <c r="E19" s="1"/>
      <c r="F19" s="1"/>
      <c r="G19" s="2"/>
      <c r="H19" s="2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3:32" ht="16.5" thickBo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3:32" ht="16.5" thickBot="1">
      <c r="C21" s="89">
        <v>11</v>
      </c>
      <c r="D21" s="82"/>
      <c r="E21" s="82"/>
      <c r="F21" s="82">
        <v>12</v>
      </c>
      <c r="G21" s="82"/>
      <c r="H21" s="82"/>
      <c r="I21" s="82">
        <v>13</v>
      </c>
      <c r="J21" s="82"/>
      <c r="K21" s="82"/>
      <c r="L21" s="82">
        <v>14</v>
      </c>
      <c r="M21" s="82"/>
      <c r="N21" s="82"/>
      <c r="O21" s="82">
        <v>15</v>
      </c>
      <c r="P21" s="82"/>
      <c r="Q21" s="82"/>
      <c r="R21" s="82">
        <v>16</v>
      </c>
      <c r="S21" s="82"/>
      <c r="T21" s="82"/>
      <c r="U21" s="82">
        <v>17</v>
      </c>
      <c r="V21" s="82"/>
      <c r="W21" s="82"/>
      <c r="X21" s="82">
        <v>18</v>
      </c>
      <c r="Y21" s="82"/>
      <c r="Z21" s="82"/>
      <c r="AA21" s="82">
        <v>19</v>
      </c>
      <c r="AB21" s="82"/>
      <c r="AC21" s="82"/>
      <c r="AD21" s="82">
        <v>20</v>
      </c>
      <c r="AE21" s="82"/>
      <c r="AF21" s="84"/>
    </row>
    <row r="22" spans="3:32">
      <c r="C22" s="34">
        <v>0.314</v>
      </c>
      <c r="D22" s="31">
        <v>0.3155</v>
      </c>
      <c r="E22" s="31">
        <v>0.312</v>
      </c>
      <c r="F22" s="31">
        <v>0.3165</v>
      </c>
      <c r="G22" s="31">
        <v>0.315</v>
      </c>
      <c r="H22" s="31">
        <v>0.3145</v>
      </c>
      <c r="I22" s="31">
        <v>0.31900000000000001</v>
      </c>
      <c r="J22" s="31">
        <v>0.3155</v>
      </c>
      <c r="K22" s="31">
        <v>0.3165</v>
      </c>
      <c r="L22" s="31">
        <v>0.316</v>
      </c>
      <c r="M22" s="31">
        <v>0.315</v>
      </c>
      <c r="N22" s="31">
        <v>0.314</v>
      </c>
      <c r="O22" s="31">
        <v>0.3155</v>
      </c>
      <c r="P22" s="31">
        <v>0.316</v>
      </c>
      <c r="Q22" s="31">
        <v>0.3155</v>
      </c>
      <c r="R22" s="31">
        <v>0.315</v>
      </c>
      <c r="S22" s="31">
        <v>0.315</v>
      </c>
      <c r="T22" s="31">
        <v>0.315</v>
      </c>
      <c r="U22" s="31">
        <v>0.3105</v>
      </c>
      <c r="V22" s="31">
        <v>0.316</v>
      </c>
      <c r="W22" s="31">
        <v>0.3165</v>
      </c>
      <c r="X22" s="31">
        <v>0.314</v>
      </c>
      <c r="Y22" s="31">
        <v>0.311</v>
      </c>
      <c r="Z22" s="31">
        <v>0.30449999999999999</v>
      </c>
      <c r="AA22" s="31">
        <v>0.3095</v>
      </c>
      <c r="AB22" s="31">
        <v>0.31</v>
      </c>
      <c r="AC22" s="31">
        <v>0.3105</v>
      </c>
      <c r="AD22" s="31">
        <v>0.307</v>
      </c>
      <c r="AE22" s="31">
        <v>0.312</v>
      </c>
      <c r="AF22" s="33">
        <v>0.312</v>
      </c>
    </row>
    <row r="23" spans="3:32">
      <c r="C23" s="87">
        <v>0.46920000000000001</v>
      </c>
      <c r="D23" s="88"/>
      <c r="E23" s="88"/>
      <c r="F23" s="78">
        <v>0.46879999999999999</v>
      </c>
      <c r="G23" s="78"/>
      <c r="H23" s="78"/>
      <c r="I23" s="78">
        <v>0.45674999999999999</v>
      </c>
      <c r="J23" s="78"/>
      <c r="K23" s="78"/>
      <c r="L23" s="78">
        <v>0.45874999999999999</v>
      </c>
      <c r="M23" s="78"/>
      <c r="N23" s="78"/>
      <c r="O23" s="78">
        <v>0.45415</v>
      </c>
      <c r="P23" s="78"/>
      <c r="Q23" s="78"/>
      <c r="R23" s="78">
        <v>0.45340000000000003</v>
      </c>
      <c r="S23" s="78"/>
      <c r="T23" s="78"/>
      <c r="U23" s="78">
        <v>0.45295000000000002</v>
      </c>
      <c r="V23" s="78"/>
      <c r="W23" s="78"/>
      <c r="X23" s="78">
        <v>0.45365</v>
      </c>
      <c r="Y23" s="78"/>
      <c r="Z23" s="78"/>
      <c r="AA23" s="78">
        <v>0.45379999999999998</v>
      </c>
      <c r="AB23" s="78"/>
      <c r="AC23" s="78"/>
      <c r="AD23" s="78">
        <v>0.45084999999999997</v>
      </c>
      <c r="AE23" s="78"/>
      <c r="AF23" s="80"/>
    </row>
    <row r="24" spans="3:32">
      <c r="C24" s="87">
        <v>0.28100000000000003</v>
      </c>
      <c r="D24" s="88"/>
      <c r="E24" s="88"/>
      <c r="F24" s="78">
        <v>0.26850000000000002</v>
      </c>
      <c r="G24" s="78"/>
      <c r="H24" s="78"/>
      <c r="I24" s="78">
        <v>0.26700000000000002</v>
      </c>
      <c r="J24" s="78"/>
      <c r="K24" s="78"/>
      <c r="L24" s="78">
        <v>0.26850000000000002</v>
      </c>
      <c r="M24" s="78"/>
      <c r="N24" s="78"/>
      <c r="O24" s="78">
        <v>0.26750000000000002</v>
      </c>
      <c r="P24" s="78"/>
      <c r="Q24" s="78"/>
      <c r="R24" s="78">
        <v>0.26700000000000002</v>
      </c>
      <c r="S24" s="78"/>
      <c r="T24" s="78"/>
      <c r="U24" s="78">
        <v>0.26700000000000002</v>
      </c>
      <c r="V24" s="78"/>
      <c r="W24" s="78"/>
      <c r="X24" s="78">
        <v>0.26800000000000002</v>
      </c>
      <c r="Y24" s="78"/>
      <c r="Z24" s="78"/>
      <c r="AA24" s="78">
        <v>0.26650000000000001</v>
      </c>
      <c r="AB24" s="78"/>
      <c r="AC24" s="78"/>
      <c r="AD24" s="78">
        <v>0.26700000000000002</v>
      </c>
      <c r="AE24" s="78"/>
      <c r="AF24" s="80"/>
    </row>
    <row r="25" spans="3:32">
      <c r="C25" s="87">
        <v>0.39</v>
      </c>
      <c r="D25" s="88"/>
      <c r="E25" s="88"/>
      <c r="F25" s="78">
        <v>0.3775</v>
      </c>
      <c r="G25" s="78"/>
      <c r="H25" s="78"/>
      <c r="I25" s="78">
        <v>0.4</v>
      </c>
      <c r="J25" s="78"/>
      <c r="K25" s="78"/>
      <c r="L25" s="78">
        <v>0.3715</v>
      </c>
      <c r="M25" s="78"/>
      <c r="N25" s="78"/>
      <c r="O25" s="78">
        <v>0.3715</v>
      </c>
      <c r="P25" s="78"/>
      <c r="Q25" s="78"/>
      <c r="R25" s="78">
        <v>0.3715</v>
      </c>
      <c r="S25" s="78"/>
      <c r="T25" s="78"/>
      <c r="U25" s="78">
        <v>0.3705</v>
      </c>
      <c r="V25" s="78"/>
      <c r="W25" s="78"/>
      <c r="X25" s="78">
        <v>0.3715</v>
      </c>
      <c r="Y25" s="78"/>
      <c r="Z25" s="78"/>
      <c r="AA25" s="78">
        <v>0.3715</v>
      </c>
      <c r="AB25" s="78"/>
      <c r="AC25" s="78"/>
      <c r="AD25" s="78">
        <v>0.3715</v>
      </c>
      <c r="AE25" s="78"/>
      <c r="AF25" s="80"/>
    </row>
    <row r="26" spans="3:32" ht="16.5" thickBot="1">
      <c r="C26" s="86">
        <v>1.4735</v>
      </c>
      <c r="D26" s="83"/>
      <c r="E26" s="83"/>
      <c r="F26" s="83">
        <v>1.4730000000000001</v>
      </c>
      <c r="G26" s="83"/>
      <c r="H26" s="83"/>
      <c r="I26" s="83">
        <v>1.5215000000000001</v>
      </c>
      <c r="J26" s="83"/>
      <c r="K26" s="83"/>
      <c r="L26" s="83">
        <v>1.5189999999999999</v>
      </c>
      <c r="M26" s="83"/>
      <c r="N26" s="83"/>
      <c r="O26" s="83">
        <v>1.5105</v>
      </c>
      <c r="P26" s="83"/>
      <c r="Q26" s="83"/>
      <c r="R26" s="83">
        <v>1.556</v>
      </c>
      <c r="S26" s="83"/>
      <c r="T26" s="83"/>
      <c r="U26" s="83">
        <v>1.4635</v>
      </c>
      <c r="V26" s="83"/>
      <c r="W26" s="83"/>
      <c r="X26" s="83">
        <v>1.504</v>
      </c>
      <c r="Y26" s="83"/>
      <c r="Z26" s="83"/>
      <c r="AA26" s="83">
        <v>1.4524999999999999</v>
      </c>
      <c r="AB26" s="83"/>
      <c r="AC26" s="83"/>
      <c r="AD26" s="83">
        <v>1.478</v>
      </c>
      <c r="AE26" s="83"/>
      <c r="AF26" s="85"/>
    </row>
    <row r="27" spans="3:3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ht="16.5" thickBot="1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ht="16.5" thickBot="1">
      <c r="C29" s="89">
        <v>21</v>
      </c>
      <c r="D29" s="82"/>
      <c r="E29" s="82"/>
      <c r="F29" s="82">
        <v>22</v>
      </c>
      <c r="G29" s="82"/>
      <c r="H29" s="82"/>
      <c r="I29" s="82">
        <v>23</v>
      </c>
      <c r="J29" s="82"/>
      <c r="K29" s="82"/>
      <c r="L29" s="82">
        <v>24</v>
      </c>
      <c r="M29" s="82"/>
      <c r="N29" s="82"/>
      <c r="O29" s="82">
        <v>25</v>
      </c>
      <c r="P29" s="82"/>
      <c r="Q29" s="82"/>
      <c r="R29" s="82">
        <v>26</v>
      </c>
      <c r="S29" s="82"/>
      <c r="T29" s="82"/>
      <c r="U29" s="82">
        <v>27</v>
      </c>
      <c r="V29" s="82"/>
      <c r="W29" s="82"/>
      <c r="X29" s="82">
        <v>28</v>
      </c>
      <c r="Y29" s="82"/>
      <c r="Z29" s="82"/>
      <c r="AA29" s="82">
        <v>29</v>
      </c>
      <c r="AB29" s="82"/>
      <c r="AC29" s="82"/>
      <c r="AD29" s="82">
        <v>30</v>
      </c>
      <c r="AE29" s="82"/>
      <c r="AF29" s="84"/>
    </row>
    <row r="30" spans="3:32">
      <c r="C30" s="34">
        <v>0.31</v>
      </c>
      <c r="D30" s="31">
        <v>0.311</v>
      </c>
      <c r="E30" s="31">
        <v>0.3105</v>
      </c>
      <c r="F30" s="31">
        <v>0.3115</v>
      </c>
      <c r="G30" s="31">
        <v>0.311</v>
      </c>
      <c r="H30" s="31">
        <v>0.311</v>
      </c>
      <c r="I30" s="31">
        <v>0.317</v>
      </c>
      <c r="J30" s="31">
        <v>0.3145</v>
      </c>
      <c r="K30" s="31">
        <v>0.3135</v>
      </c>
      <c r="L30" s="31">
        <v>0.3155</v>
      </c>
      <c r="M30" s="31">
        <v>0.3165</v>
      </c>
      <c r="N30" s="31">
        <v>0.313</v>
      </c>
      <c r="O30" s="31">
        <v>0.312</v>
      </c>
      <c r="P30" s="31">
        <v>0.3135</v>
      </c>
      <c r="Q30" s="31">
        <v>0.31</v>
      </c>
      <c r="R30" s="31">
        <v>0.3115</v>
      </c>
      <c r="S30" s="31">
        <v>0.312</v>
      </c>
      <c r="T30" s="31">
        <v>0.312</v>
      </c>
      <c r="U30" s="31">
        <v>0.3095</v>
      </c>
      <c r="V30" s="31">
        <v>0.31</v>
      </c>
      <c r="W30" s="31">
        <v>0.312</v>
      </c>
      <c r="X30" s="31">
        <v>0.313</v>
      </c>
      <c r="Y30" s="31">
        <v>0.3145</v>
      </c>
      <c r="Z30" s="31">
        <v>0.311</v>
      </c>
      <c r="AA30" s="31">
        <v>0.3085</v>
      </c>
      <c r="AB30" s="31">
        <v>0.3085</v>
      </c>
      <c r="AC30" s="31">
        <v>0.3085</v>
      </c>
      <c r="AD30" s="31">
        <v>0.309</v>
      </c>
      <c r="AE30" s="31">
        <v>0.3135</v>
      </c>
      <c r="AF30" s="33">
        <v>0.3085</v>
      </c>
    </row>
    <row r="31" spans="3:32">
      <c r="C31" s="87">
        <v>0.45200000000000001</v>
      </c>
      <c r="D31" s="88"/>
      <c r="E31" s="88"/>
      <c r="F31" s="78">
        <v>0.45165</v>
      </c>
      <c r="G31" s="78"/>
      <c r="H31" s="78"/>
      <c r="I31" s="78">
        <v>0.45184999999999997</v>
      </c>
      <c r="J31" s="78"/>
      <c r="K31" s="78"/>
      <c r="L31" s="78">
        <v>0.4511</v>
      </c>
      <c r="M31" s="78"/>
      <c r="N31" s="78"/>
      <c r="O31" s="78">
        <v>0.45129999999999998</v>
      </c>
      <c r="P31" s="78"/>
      <c r="Q31" s="78"/>
      <c r="R31" s="78">
        <v>0.45184999999999997</v>
      </c>
      <c r="S31" s="78"/>
      <c r="T31" s="78"/>
      <c r="U31" s="78">
        <v>0.45205000000000001</v>
      </c>
      <c r="V31" s="78"/>
      <c r="W31" s="78"/>
      <c r="X31" s="78">
        <v>0.45169999999999999</v>
      </c>
      <c r="Y31" s="78"/>
      <c r="Z31" s="78"/>
      <c r="AA31" s="78">
        <v>0.45119999999999999</v>
      </c>
      <c r="AB31" s="78"/>
      <c r="AC31" s="78"/>
      <c r="AD31" s="78">
        <v>0.45179999999999998</v>
      </c>
      <c r="AE31" s="78"/>
      <c r="AF31" s="80"/>
    </row>
    <row r="32" spans="3:32">
      <c r="C32" s="87">
        <v>0.26750000000000002</v>
      </c>
      <c r="D32" s="88"/>
      <c r="E32" s="88"/>
      <c r="F32" s="78">
        <v>0.26700000000000002</v>
      </c>
      <c r="G32" s="78"/>
      <c r="H32" s="78"/>
      <c r="I32" s="78">
        <v>0.26750000000000002</v>
      </c>
      <c r="J32" s="78"/>
      <c r="K32" s="78"/>
      <c r="L32" s="78">
        <v>0.26800000000000002</v>
      </c>
      <c r="M32" s="78"/>
      <c r="N32" s="78"/>
      <c r="O32" s="78">
        <v>0.26500000000000001</v>
      </c>
      <c r="P32" s="78"/>
      <c r="Q32" s="78"/>
      <c r="R32" s="78">
        <v>0.26700000000000002</v>
      </c>
      <c r="S32" s="78"/>
      <c r="T32" s="78"/>
      <c r="U32" s="78">
        <v>0.26750000000000002</v>
      </c>
      <c r="V32" s="78"/>
      <c r="W32" s="78"/>
      <c r="X32" s="78">
        <v>0.26600000000000001</v>
      </c>
      <c r="Y32" s="78"/>
      <c r="Z32" s="78"/>
      <c r="AA32" s="78">
        <v>0.26650000000000001</v>
      </c>
      <c r="AB32" s="78"/>
      <c r="AC32" s="78"/>
      <c r="AD32" s="78">
        <v>0.26850000000000002</v>
      </c>
      <c r="AE32" s="78"/>
      <c r="AF32" s="80"/>
    </row>
    <row r="33" spans="3:32">
      <c r="C33" s="87">
        <v>0.372</v>
      </c>
      <c r="D33" s="88"/>
      <c r="E33" s="88"/>
      <c r="F33" s="78">
        <v>0.372</v>
      </c>
      <c r="G33" s="78"/>
      <c r="H33" s="78"/>
      <c r="I33" s="78">
        <v>0.3715</v>
      </c>
      <c r="J33" s="78"/>
      <c r="K33" s="78"/>
      <c r="L33" s="78">
        <v>0.3715</v>
      </c>
      <c r="M33" s="78"/>
      <c r="N33" s="78"/>
      <c r="O33" s="78">
        <v>0.3715</v>
      </c>
      <c r="P33" s="78"/>
      <c r="Q33" s="78"/>
      <c r="R33" s="78">
        <v>0.372</v>
      </c>
      <c r="S33" s="78"/>
      <c r="T33" s="78"/>
      <c r="U33" s="78">
        <v>0.372</v>
      </c>
      <c r="V33" s="78"/>
      <c r="W33" s="78"/>
      <c r="X33" s="78">
        <v>0.372</v>
      </c>
      <c r="Y33" s="78"/>
      <c r="Z33" s="78"/>
      <c r="AA33" s="78">
        <v>0.372</v>
      </c>
      <c r="AB33" s="78"/>
      <c r="AC33" s="78"/>
      <c r="AD33" s="78">
        <v>0.372</v>
      </c>
      <c r="AE33" s="78"/>
      <c r="AF33" s="80"/>
    </row>
    <row r="34" spans="3:32" ht="16.5" thickBot="1">
      <c r="C34" s="86">
        <v>1.4635</v>
      </c>
      <c r="D34" s="83"/>
      <c r="E34" s="83"/>
      <c r="F34" s="79">
        <v>1.4690000000000001</v>
      </c>
      <c r="G34" s="79"/>
      <c r="H34" s="79"/>
      <c r="I34" s="79">
        <v>1.4755</v>
      </c>
      <c r="J34" s="79"/>
      <c r="K34" s="79"/>
      <c r="L34" s="79">
        <v>1.4550000000000001</v>
      </c>
      <c r="M34" s="79"/>
      <c r="N34" s="79"/>
      <c r="O34" s="79">
        <v>1.464</v>
      </c>
      <c r="P34" s="79"/>
      <c r="Q34" s="79"/>
      <c r="R34" s="79">
        <v>1.4750000000000001</v>
      </c>
      <c r="S34" s="79"/>
      <c r="T34" s="79"/>
      <c r="U34" s="79">
        <v>1.48</v>
      </c>
      <c r="V34" s="79"/>
      <c r="W34" s="79"/>
      <c r="X34" s="79">
        <v>1.53</v>
      </c>
      <c r="Y34" s="79"/>
      <c r="Z34" s="79"/>
      <c r="AA34" s="79">
        <v>1.5009999999999999</v>
      </c>
      <c r="AB34" s="79"/>
      <c r="AC34" s="79"/>
      <c r="AD34" s="79">
        <v>1.474</v>
      </c>
      <c r="AE34" s="79"/>
      <c r="AF34" s="81"/>
    </row>
  </sheetData>
  <mergeCells count="177">
    <mergeCell ref="B2:M2"/>
    <mergeCell ref="E6:E7"/>
    <mergeCell ref="F6:G6"/>
    <mergeCell ref="F7:G7"/>
    <mergeCell ref="C6:C7"/>
    <mergeCell ref="B6:B7"/>
    <mergeCell ref="B11:M11"/>
    <mergeCell ref="F9:G9"/>
    <mergeCell ref="F10:G10"/>
    <mergeCell ref="K6:K7"/>
    <mergeCell ref="B9:B10"/>
    <mergeCell ref="C9:C10"/>
    <mergeCell ref="E9:E10"/>
    <mergeCell ref="M6:M7"/>
    <mergeCell ref="L6:L7"/>
    <mergeCell ref="J6:J7"/>
    <mergeCell ref="I6:I7"/>
    <mergeCell ref="H6:H7"/>
    <mergeCell ref="H9:H10"/>
    <mergeCell ref="I9:I10"/>
    <mergeCell ref="J9:J10"/>
    <mergeCell ref="K9:K10"/>
    <mergeCell ref="F3:G3"/>
    <mergeCell ref="I25:K25"/>
    <mergeCell ref="L23:N23"/>
    <mergeCell ref="L24:N24"/>
    <mergeCell ref="L25:N25"/>
    <mergeCell ref="I21:K21"/>
    <mergeCell ref="I26:K26"/>
    <mergeCell ref="C21:E21"/>
    <mergeCell ref="L21:N21"/>
    <mergeCell ref="O6:O7"/>
    <mergeCell ref="C13:E13"/>
    <mergeCell ref="I13:K13"/>
    <mergeCell ref="L13:N13"/>
    <mergeCell ref="F17:H17"/>
    <mergeCell ref="F18:H18"/>
    <mergeCell ref="I17:K17"/>
    <mergeCell ref="L17:N17"/>
    <mergeCell ref="O18:Q18"/>
    <mergeCell ref="F15:H15"/>
    <mergeCell ref="F16:H16"/>
    <mergeCell ref="I15:K15"/>
    <mergeCell ref="I16:K16"/>
    <mergeCell ref="L16:N16"/>
    <mergeCell ref="O16:Q16"/>
    <mergeCell ref="O17:Q17"/>
    <mergeCell ref="X16:Z16"/>
    <mergeCell ref="AD15:AF15"/>
    <mergeCell ref="AD16:AF16"/>
    <mergeCell ref="AD17:AF17"/>
    <mergeCell ref="R15:T15"/>
    <mergeCell ref="R16:T16"/>
    <mergeCell ref="R17:T17"/>
    <mergeCell ref="U15:W15"/>
    <mergeCell ref="U16:W16"/>
    <mergeCell ref="AA16:AC16"/>
    <mergeCell ref="AA17:AC17"/>
    <mergeCell ref="U13:W13"/>
    <mergeCell ref="AD13:AF13"/>
    <mergeCell ref="AA13:AC13"/>
    <mergeCell ref="X13:Z13"/>
    <mergeCell ref="X15:Z15"/>
    <mergeCell ref="R13:T13"/>
    <mergeCell ref="L9:L10"/>
    <mergeCell ref="M9:M10"/>
    <mergeCell ref="P6:P7"/>
    <mergeCell ref="O13:Q13"/>
    <mergeCell ref="AA15:AC15"/>
    <mergeCell ref="L15:N15"/>
    <mergeCell ref="O15:Q15"/>
    <mergeCell ref="C34:E34"/>
    <mergeCell ref="C33:E33"/>
    <mergeCell ref="C32:E32"/>
    <mergeCell ref="C31:E31"/>
    <mergeCell ref="F13:H13"/>
    <mergeCell ref="F21:H21"/>
    <mergeCell ref="F23:H23"/>
    <mergeCell ref="F24:H24"/>
    <mergeCell ref="F25:H25"/>
    <mergeCell ref="F31:H31"/>
    <mergeCell ref="F32:H32"/>
    <mergeCell ref="F33:H33"/>
    <mergeCell ref="F34:H34"/>
    <mergeCell ref="F26:H26"/>
    <mergeCell ref="F29:H29"/>
    <mergeCell ref="C29:E29"/>
    <mergeCell ref="C15:E15"/>
    <mergeCell ref="C16:E16"/>
    <mergeCell ref="C17:E17"/>
    <mergeCell ref="C18:E18"/>
    <mergeCell ref="C26:E26"/>
    <mergeCell ref="C25:E25"/>
    <mergeCell ref="C24:E24"/>
    <mergeCell ref="C23:E23"/>
    <mergeCell ref="I18:K18"/>
    <mergeCell ref="L18:N18"/>
    <mergeCell ref="I29:K29"/>
    <mergeCell ref="AD29:AF29"/>
    <mergeCell ref="AA29:AC29"/>
    <mergeCell ref="X29:Z29"/>
    <mergeCell ref="AD21:AF21"/>
    <mergeCell ref="AA21:AC21"/>
    <mergeCell ref="X21:Z21"/>
    <mergeCell ref="AA23:AC23"/>
    <mergeCell ref="AA24:AC24"/>
    <mergeCell ref="AA25:AC25"/>
    <mergeCell ref="AD23:AF23"/>
    <mergeCell ref="AD24:AF24"/>
    <mergeCell ref="AD25:AF25"/>
    <mergeCell ref="X26:Z26"/>
    <mergeCell ref="AA26:AC26"/>
    <mergeCell ref="AD26:AF26"/>
    <mergeCell ref="AD18:AF18"/>
    <mergeCell ref="O29:Q29"/>
    <mergeCell ref="O21:Q21"/>
    <mergeCell ref="I23:K23"/>
    <mergeCell ref="I24:K24"/>
    <mergeCell ref="R18:T18"/>
    <mergeCell ref="AA18:AC18"/>
    <mergeCell ref="L34:N34"/>
    <mergeCell ref="U23:W23"/>
    <mergeCell ref="U24:W24"/>
    <mergeCell ref="U25:W25"/>
    <mergeCell ref="X23:Z23"/>
    <mergeCell ref="X24:Z24"/>
    <mergeCell ref="X25:Z25"/>
    <mergeCell ref="O23:Q23"/>
    <mergeCell ref="O24:Q24"/>
    <mergeCell ref="O25:Q25"/>
    <mergeCell ref="R23:T23"/>
    <mergeCell ref="R24:T24"/>
    <mergeCell ref="R25:T25"/>
    <mergeCell ref="L26:N26"/>
    <mergeCell ref="O26:Q26"/>
    <mergeCell ref="R26:T26"/>
    <mergeCell ref="U26:W26"/>
    <mergeCell ref="U29:W29"/>
    <mergeCell ref="R29:T29"/>
    <mergeCell ref="O32:Q32"/>
    <mergeCell ref="O33:Q33"/>
    <mergeCell ref="O34:Q34"/>
    <mergeCell ref="L29:N29"/>
    <mergeCell ref="R31:T31"/>
    <mergeCell ref="R32:T32"/>
    <mergeCell ref="R33:T33"/>
    <mergeCell ref="R34:T34"/>
    <mergeCell ref="U21:W21"/>
    <mergeCell ref="X17:Z17"/>
    <mergeCell ref="R21:T21"/>
    <mergeCell ref="U18:W18"/>
    <mergeCell ref="U17:W17"/>
    <mergeCell ref="X18:Z18"/>
    <mergeCell ref="I31:K31"/>
    <mergeCell ref="I32:K32"/>
    <mergeCell ref="I33:K33"/>
    <mergeCell ref="I34:K34"/>
    <mergeCell ref="L31:N31"/>
    <mergeCell ref="L32:N32"/>
    <mergeCell ref="L33:N33"/>
    <mergeCell ref="O31:Q31"/>
    <mergeCell ref="AD31:AF31"/>
    <mergeCell ref="AD32:AF32"/>
    <mergeCell ref="AD33:AF33"/>
    <mergeCell ref="AD34:AF34"/>
    <mergeCell ref="U33:W33"/>
    <mergeCell ref="U34:W34"/>
    <mergeCell ref="U32:W32"/>
    <mergeCell ref="U31:W31"/>
    <mergeCell ref="X31:Z31"/>
    <mergeCell ref="X32:Z32"/>
    <mergeCell ref="X33:Z33"/>
    <mergeCell ref="X34:Z34"/>
    <mergeCell ref="AA34:AC34"/>
    <mergeCell ref="AA33:AC33"/>
    <mergeCell ref="AA32:AC32"/>
    <mergeCell ref="AA31:AC31"/>
  </mergeCells>
  <dataValidations disablePrompts="1" count="4">
    <dataValidation type="list" allowBlank="1" showInputMessage="1" showErrorMessage="1" sqref="B4:B6 B8:B9" xr:uid="{00000000-0002-0000-0000-000000000000}">
      <formula1>"FRONT,TOP,BOTT,SIDE,Sec A-A,Sec B-B, Sec E-E, View G-G"</formula1>
    </dataValidation>
    <dataValidation type="list" allowBlank="1" showInputMessage="1" showErrorMessage="1" sqref="K4:K6 K8:K9" xr:uid="{00000000-0002-0000-0000-000001000000}">
      <formula1>"OPT,CLP,HT,HRD/R,HRD/W,MICRO,PART,PLUG,PROT,RAD,RNG,RLR,TAPE,VISL,VOLT,MST/E,MST/P"</formula1>
    </dataValidation>
    <dataValidation type="list" allowBlank="1" showInputMessage="1" showErrorMessage="1" sqref="M4:M6 M8:M9" xr:uid="{00000000-0002-0000-0000-000002000000}">
      <formula1>"1, 2, 3"</formula1>
    </dataValidation>
    <dataValidation type="list" allowBlank="1" showInputMessage="1" showErrorMessage="1" sqref="J4:J6 J8:J9" xr:uid="{00000000-0002-0000-0000-000003000000}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U93"/>
  <sheetViews>
    <sheetView topLeftCell="D21" zoomScale="50" zoomScaleNormal="80" workbookViewId="0">
      <selection activeCell="AD34" sqref="AD34"/>
    </sheetView>
  </sheetViews>
  <sheetFormatPr defaultColWidth="9.140625" defaultRowHeight="21"/>
  <cols>
    <col min="1" max="1" width="2.140625" style="3" customWidth="1"/>
    <col min="2" max="2" width="7.140625" style="3" bestFit="1" customWidth="1"/>
    <col min="3" max="3" width="28.42578125" style="3" bestFit="1" customWidth="1"/>
    <col min="4" max="4" width="43.7109375" style="3" bestFit="1" customWidth="1"/>
    <col min="5" max="5" width="4.140625" style="3" customWidth="1"/>
    <col min="6" max="6" width="16.42578125" style="48" bestFit="1" customWidth="1"/>
    <col min="7" max="7" width="21.42578125" style="48" bestFit="1" customWidth="1"/>
    <col min="8" max="8" width="21.42578125" style="48" customWidth="1"/>
    <col min="9" max="9" width="2.7109375" style="48" customWidth="1"/>
    <col min="10" max="10" width="56.85546875" style="48" bestFit="1" customWidth="1"/>
    <col min="11" max="11" width="22" style="48" bestFit="1" customWidth="1"/>
    <col min="12" max="12" width="19.140625" style="48" bestFit="1" customWidth="1"/>
    <col min="13" max="13" width="11.85546875" style="48" bestFit="1" customWidth="1"/>
    <col min="14" max="14" width="22" style="48" bestFit="1" customWidth="1"/>
    <col min="15" max="15" width="16" style="3" bestFit="1" customWidth="1"/>
    <col min="16" max="16" width="21.7109375" style="3" bestFit="1" customWidth="1"/>
    <col min="17" max="17" width="12.140625" style="3" bestFit="1" customWidth="1"/>
    <col min="18" max="18" width="19.42578125" style="3" bestFit="1" customWidth="1"/>
    <col min="19" max="19" width="20.140625" style="3" bestFit="1" customWidth="1"/>
    <col min="20" max="20" width="13.42578125" style="3" bestFit="1" customWidth="1"/>
    <col min="21" max="21" width="20.140625" style="3" bestFit="1" customWidth="1"/>
    <col min="22" max="16384" width="9.140625" style="3"/>
  </cols>
  <sheetData>
    <row r="1" spans="2:21" ht="21.75" thickBot="1"/>
    <row r="2" spans="2:21" ht="21.75" thickBot="1">
      <c r="B2" s="35" t="s">
        <v>26</v>
      </c>
      <c r="C2" s="36" t="s">
        <v>27</v>
      </c>
      <c r="D2" s="36" t="s">
        <v>28</v>
      </c>
      <c r="E2" s="68"/>
      <c r="F2" s="36" t="s">
        <v>29</v>
      </c>
      <c r="G2" s="36" t="s">
        <v>30</v>
      </c>
      <c r="H2" s="37" t="s">
        <v>31</v>
      </c>
      <c r="J2" s="53" t="s">
        <v>32</v>
      </c>
      <c r="K2" s="54">
        <f>MIN($D$3:$D$92)</f>
        <v>0.3085</v>
      </c>
      <c r="M2" s="35" t="s">
        <v>33</v>
      </c>
      <c r="N2" s="36" t="s">
        <v>34</v>
      </c>
      <c r="O2" s="36" t="s">
        <v>35</v>
      </c>
      <c r="P2" s="36" t="s">
        <v>36</v>
      </c>
      <c r="Q2" s="37" t="s">
        <v>37</v>
      </c>
    </row>
    <row r="3" spans="2:21">
      <c r="B3" s="126">
        <v>1</v>
      </c>
      <c r="C3" s="38">
        <v>0.313</v>
      </c>
      <c r="D3" s="125">
        <f>AVERAGE(C3:C5)</f>
        <v>0.30933333333333329</v>
      </c>
      <c r="E3" s="67"/>
      <c r="F3" s="42">
        <v>0.32369999999999999</v>
      </c>
      <c r="G3" s="42">
        <v>0.30630000000000002</v>
      </c>
      <c r="H3" s="39">
        <f>$K$14</f>
        <v>0.315</v>
      </c>
      <c r="J3" s="55" t="s">
        <v>38</v>
      </c>
      <c r="K3" s="56">
        <f>MAX($D$3:$D$92)</f>
        <v>0.317</v>
      </c>
      <c r="M3" s="55">
        <f>TRUNC(K2,4)</f>
        <v>0.3085</v>
      </c>
      <c r="N3" s="42">
        <f>TRUNC((K11/2)+M3,4)</f>
        <v>0.30919999999999997</v>
      </c>
      <c r="O3" s="42">
        <f>TRUNC(2*N3-M3,4)</f>
        <v>0.30990000000000001</v>
      </c>
      <c r="P3" s="42" t="str">
        <f>M3&amp; " - "&amp;O3</f>
        <v>0.3085 - 0.3099</v>
      </c>
      <c r="Q3" s="39">
        <f>COUNTIFS($D$3:$D$92, "&gt;="&amp;M3, $D$3:$D$92, "&lt;="&amp;O3)</f>
        <v>3</v>
      </c>
      <c r="T3" s="53" t="s">
        <v>39</v>
      </c>
      <c r="U3" s="54">
        <f>K9</f>
        <v>2.2658903899481228E-3</v>
      </c>
    </row>
    <row r="4" spans="2:21">
      <c r="B4" s="126"/>
      <c r="C4" s="40">
        <v>0.307</v>
      </c>
      <c r="D4" s="125"/>
      <c r="E4" s="67"/>
      <c r="F4" s="42">
        <v>0.32369999999999999</v>
      </c>
      <c r="G4" s="42">
        <v>0.30630000000000002</v>
      </c>
      <c r="H4" s="39">
        <f t="shared" ref="H4:H67" si="0">$K$14</f>
        <v>0.315</v>
      </c>
      <c r="J4" s="55" t="s">
        <v>40</v>
      </c>
      <c r="K4" s="56">
        <f>K3-K2</f>
        <v>8.5000000000000075E-3</v>
      </c>
      <c r="M4" s="55">
        <f t="shared" ref="M4:M9" si="1">TRUNC(M3+$K$11,4)</f>
        <v>0.30990000000000001</v>
      </c>
      <c r="N4" s="59">
        <f t="shared" ref="N4:N9" si="2">$K$11+N3</f>
        <v>0.3106389714902556</v>
      </c>
      <c r="O4" s="42">
        <f t="shared" ref="O4:O9" si="3">TRUNC(2*N4-M4,4)</f>
        <v>0.31130000000000002</v>
      </c>
      <c r="P4" s="42" t="str">
        <f t="shared" ref="P4:P9" si="4">M4&amp; " - "&amp;O4</f>
        <v>0.3099 - 0.3113</v>
      </c>
      <c r="Q4" s="39">
        <f t="shared" ref="Q4:Q9" si="5">COUNTIFS($D$3:$D$92, "&gt;="&amp;M4, $D$3:$D$92, "&lt;="&amp;O4)</f>
        <v>6</v>
      </c>
      <c r="T4" s="49" t="s">
        <v>29</v>
      </c>
      <c r="U4" s="52">
        <f>K15</f>
        <v>0.32369999999999999</v>
      </c>
    </row>
    <row r="5" spans="2:21">
      <c r="B5" s="126"/>
      <c r="C5" s="40">
        <v>0.308</v>
      </c>
      <c r="D5" s="125"/>
      <c r="E5" s="67"/>
      <c r="F5" s="42">
        <v>0.32369999999999999</v>
      </c>
      <c r="G5" s="42">
        <v>0.30630000000000002</v>
      </c>
      <c r="H5" s="39">
        <f t="shared" si="0"/>
        <v>0.315</v>
      </c>
      <c r="J5" s="55" t="s">
        <v>41</v>
      </c>
      <c r="K5" s="56">
        <f>COUNT($D$3:$D$92)</f>
        <v>30</v>
      </c>
      <c r="M5" s="55">
        <f t="shared" si="1"/>
        <v>0.31130000000000002</v>
      </c>
      <c r="N5" s="59">
        <f t="shared" si="2"/>
        <v>0.31207794298051122</v>
      </c>
      <c r="O5" s="42">
        <f t="shared" si="3"/>
        <v>0.31280000000000002</v>
      </c>
      <c r="P5" s="42" t="str">
        <f t="shared" si="4"/>
        <v>0.3113 - 0.3128</v>
      </c>
      <c r="Q5" s="39">
        <f t="shared" si="5"/>
        <v>5</v>
      </c>
      <c r="T5" s="49" t="s">
        <v>30</v>
      </c>
      <c r="U5" s="52">
        <f>K16</f>
        <v>0.30630000000000002</v>
      </c>
    </row>
    <row r="6" spans="2:21">
      <c r="B6" s="126">
        <v>2</v>
      </c>
      <c r="C6" s="40">
        <v>0.314</v>
      </c>
      <c r="D6" s="125">
        <f t="shared" ref="D6" si="6">AVERAGE(C6:C8)</f>
        <v>0.31466666666666665</v>
      </c>
      <c r="E6" s="67"/>
      <c r="F6" s="42">
        <v>0.32369999999999999</v>
      </c>
      <c r="G6" s="42">
        <v>0.30630000000000002</v>
      </c>
      <c r="H6" s="39">
        <f t="shared" si="0"/>
        <v>0.315</v>
      </c>
      <c r="J6" s="123"/>
      <c r="K6" s="124"/>
      <c r="M6" s="55">
        <f t="shared" si="1"/>
        <v>0.31269999999999998</v>
      </c>
      <c r="N6" s="59">
        <f t="shared" si="2"/>
        <v>0.31351691447076685</v>
      </c>
      <c r="O6" s="42">
        <f t="shared" si="3"/>
        <v>0.31430000000000002</v>
      </c>
      <c r="P6" s="42" t="str">
        <f t="shared" si="4"/>
        <v>0.3127 - 0.3143</v>
      </c>
      <c r="Q6" s="39">
        <f t="shared" si="5"/>
        <v>3</v>
      </c>
      <c r="T6" s="49" t="s">
        <v>42</v>
      </c>
      <c r="U6" s="50">
        <f>K17</f>
        <v>1.2798500813917968</v>
      </c>
    </row>
    <row r="7" spans="2:21">
      <c r="B7" s="126"/>
      <c r="C7" s="40">
        <v>0.317</v>
      </c>
      <c r="D7" s="125"/>
      <c r="E7" s="67"/>
      <c r="F7" s="42">
        <v>0.32369999999999999</v>
      </c>
      <c r="G7" s="42">
        <v>0.30630000000000002</v>
      </c>
      <c r="H7" s="39">
        <f t="shared" si="0"/>
        <v>0.315</v>
      </c>
      <c r="J7" s="55" t="s">
        <v>43</v>
      </c>
      <c r="K7" s="56">
        <f>AVERAGE($D$3:$D$92)</f>
        <v>0.31286111111111115</v>
      </c>
      <c r="M7" s="55">
        <f t="shared" si="1"/>
        <v>0.31409999999999999</v>
      </c>
      <c r="N7" s="59">
        <f t="shared" si="2"/>
        <v>0.31495588596102247</v>
      </c>
      <c r="O7" s="42">
        <f t="shared" si="3"/>
        <v>0.31580000000000003</v>
      </c>
      <c r="P7" s="42" t="str">
        <f t="shared" si="4"/>
        <v>0.3141 - 0.3158</v>
      </c>
      <c r="Q7" s="39">
        <f t="shared" si="5"/>
        <v>12</v>
      </c>
      <c r="T7" s="49" t="s">
        <v>44</v>
      </c>
      <c r="U7" s="50">
        <f>K22</f>
        <v>1.5945003249012701</v>
      </c>
    </row>
    <row r="8" spans="2:21" ht="21.75" thickBot="1">
      <c r="B8" s="126"/>
      <c r="C8" s="40">
        <v>0.313</v>
      </c>
      <c r="D8" s="125"/>
      <c r="E8" s="67"/>
      <c r="F8" s="42">
        <v>0.32369999999999999</v>
      </c>
      <c r="G8" s="42">
        <v>0.30630000000000002</v>
      </c>
      <c r="H8" s="39">
        <f t="shared" si="0"/>
        <v>0.315</v>
      </c>
      <c r="J8" s="55" t="s">
        <v>45</v>
      </c>
      <c r="K8" s="56">
        <f>MODE($D$3:$D$92)</f>
        <v>0.315</v>
      </c>
      <c r="M8" s="55">
        <f t="shared" si="1"/>
        <v>0.3155</v>
      </c>
      <c r="N8" s="59">
        <f t="shared" si="2"/>
        <v>0.3163948574512781</v>
      </c>
      <c r="O8" s="42">
        <f t="shared" si="3"/>
        <v>0.31719999999999998</v>
      </c>
      <c r="P8" s="42" t="str">
        <f t="shared" si="4"/>
        <v>0.3155 - 0.3172</v>
      </c>
      <c r="Q8" s="39">
        <f t="shared" si="5"/>
        <v>2</v>
      </c>
      <c r="T8" s="47" t="s">
        <v>46</v>
      </c>
      <c r="U8" s="51">
        <f>K23</f>
        <v>-0.96519983788232355</v>
      </c>
    </row>
    <row r="9" spans="2:21" ht="21.75" thickBot="1">
      <c r="B9" s="126">
        <v>3</v>
      </c>
      <c r="C9" s="40">
        <v>0.311</v>
      </c>
      <c r="D9" s="125">
        <f t="shared" ref="D9" si="7">AVERAGE(C9:C11)</f>
        <v>0.31316666666666665</v>
      </c>
      <c r="E9" s="67"/>
      <c r="F9" s="42">
        <v>0.32369999999999999</v>
      </c>
      <c r="G9" s="42">
        <v>0.30630000000000002</v>
      </c>
      <c r="H9" s="39">
        <f t="shared" si="0"/>
        <v>0.315</v>
      </c>
      <c r="J9" s="55" t="s">
        <v>39</v>
      </c>
      <c r="K9" s="56">
        <f>_xlfn.STDEV.S($D$3:$D$92)</f>
        <v>2.2658903899481228E-3</v>
      </c>
      <c r="M9" s="57">
        <f t="shared" si="1"/>
        <v>0.31690000000000002</v>
      </c>
      <c r="N9" s="60">
        <f t="shared" si="2"/>
        <v>0.31783382894153372</v>
      </c>
      <c r="O9" s="46">
        <f t="shared" si="3"/>
        <v>0.31869999999999998</v>
      </c>
      <c r="P9" s="46" t="str">
        <f t="shared" si="4"/>
        <v>0.3169 - 0.3187</v>
      </c>
      <c r="Q9" s="41">
        <f t="shared" si="5"/>
        <v>1</v>
      </c>
    </row>
    <row r="10" spans="2:21">
      <c r="B10" s="126"/>
      <c r="C10" s="40">
        <v>0.315</v>
      </c>
      <c r="D10" s="125"/>
      <c r="E10" s="67"/>
      <c r="F10" s="42">
        <v>0.32369999999999999</v>
      </c>
      <c r="G10" s="42">
        <v>0.30630000000000002</v>
      </c>
      <c r="H10" s="39">
        <f t="shared" si="0"/>
        <v>0.315</v>
      </c>
      <c r="J10" s="123" t="s">
        <v>47</v>
      </c>
      <c r="K10" s="124"/>
      <c r="O10" s="48"/>
      <c r="P10" s="48"/>
      <c r="Q10" s="48"/>
    </row>
    <row r="11" spans="2:21">
      <c r="B11" s="126"/>
      <c r="C11" s="40">
        <v>0.3135</v>
      </c>
      <c r="D11" s="125"/>
      <c r="E11" s="67"/>
      <c r="F11" s="42">
        <v>0.32369999999999999</v>
      </c>
      <c r="G11" s="42">
        <v>0.30630000000000002</v>
      </c>
      <c r="H11" s="39">
        <f t="shared" si="0"/>
        <v>0.315</v>
      </c>
      <c r="J11" s="55" t="s">
        <v>48</v>
      </c>
      <c r="K11" s="56">
        <f>K4/(1+(3.322*LOG(K5)))</f>
        <v>1.4389714902556009E-3</v>
      </c>
      <c r="O11" s="48"/>
      <c r="P11" s="48"/>
      <c r="Q11" s="48"/>
    </row>
    <row r="12" spans="2:21">
      <c r="B12" s="126">
        <v>4</v>
      </c>
      <c r="C12" s="40">
        <v>0.308</v>
      </c>
      <c r="D12" s="125">
        <f t="shared" ref="D12" si="8">AVERAGE(C12:C14)</f>
        <v>0.312</v>
      </c>
      <c r="E12" s="67"/>
      <c r="F12" s="42">
        <v>0.32369999999999999</v>
      </c>
      <c r="G12" s="42">
        <v>0.30630000000000002</v>
      </c>
      <c r="H12" s="39">
        <f t="shared" si="0"/>
        <v>0.315</v>
      </c>
      <c r="J12" s="55" t="s">
        <v>49</v>
      </c>
      <c r="K12" s="56">
        <f>ROUND(K4/K11,0)</f>
        <v>6</v>
      </c>
      <c r="O12" s="48"/>
      <c r="P12" s="48"/>
      <c r="Q12" s="48"/>
    </row>
    <row r="13" spans="2:21">
      <c r="B13" s="126"/>
      <c r="C13" s="40">
        <v>0.3175</v>
      </c>
      <c r="D13" s="125"/>
      <c r="E13" s="67"/>
      <c r="F13" s="42">
        <v>0.32369999999999999</v>
      </c>
      <c r="G13" s="42">
        <v>0.30630000000000002</v>
      </c>
      <c r="H13" s="39">
        <f t="shared" si="0"/>
        <v>0.315</v>
      </c>
      <c r="J13" s="55" t="s">
        <v>50</v>
      </c>
      <c r="K13" s="61">
        <v>8.6999999999999994E-3</v>
      </c>
      <c r="O13" s="48"/>
      <c r="P13" s="48"/>
      <c r="Q13" s="48"/>
    </row>
    <row r="14" spans="2:21">
      <c r="B14" s="126"/>
      <c r="C14" s="40">
        <v>0.3105</v>
      </c>
      <c r="D14" s="125"/>
      <c r="E14" s="67"/>
      <c r="F14" s="42">
        <v>0.32369999999999999</v>
      </c>
      <c r="G14" s="42">
        <v>0.30630000000000002</v>
      </c>
      <c r="H14" s="39">
        <f t="shared" si="0"/>
        <v>0.315</v>
      </c>
      <c r="J14" s="49" t="s">
        <v>31</v>
      </c>
      <c r="K14" s="50">
        <f>'Dims Check'!D4</f>
        <v>0.315</v>
      </c>
      <c r="O14" s="48"/>
      <c r="P14" s="48"/>
      <c r="Q14" s="48"/>
    </row>
    <row r="15" spans="2:21">
      <c r="B15" s="126">
        <v>5</v>
      </c>
      <c r="C15" s="38">
        <v>0.3145</v>
      </c>
      <c r="D15" s="125">
        <f t="shared" ref="D15" si="9">AVERAGE(C15:C17)</f>
        <v>0.3145</v>
      </c>
      <c r="E15" s="67"/>
      <c r="F15" s="42">
        <v>0.32369999999999999</v>
      </c>
      <c r="G15" s="42">
        <v>0.30630000000000002</v>
      </c>
      <c r="H15" s="39">
        <f t="shared" si="0"/>
        <v>0.315</v>
      </c>
      <c r="J15" s="49" t="s">
        <v>29</v>
      </c>
      <c r="K15" s="52">
        <f>K14+K13</f>
        <v>0.32369999999999999</v>
      </c>
      <c r="O15" s="48"/>
      <c r="P15" s="48"/>
      <c r="Q15" s="48"/>
    </row>
    <row r="16" spans="2:21">
      <c r="B16" s="126"/>
      <c r="C16" s="40">
        <v>0.312</v>
      </c>
      <c r="D16" s="125"/>
      <c r="E16" s="67"/>
      <c r="F16" s="42">
        <v>0.32369999999999999</v>
      </c>
      <c r="G16" s="42">
        <v>0.30630000000000002</v>
      </c>
      <c r="H16" s="39">
        <f t="shared" si="0"/>
        <v>0.315</v>
      </c>
      <c r="J16" s="49" t="s">
        <v>30</v>
      </c>
      <c r="K16" s="52">
        <f>K14-K13</f>
        <v>0.30630000000000002</v>
      </c>
      <c r="O16" s="48"/>
      <c r="P16" s="48"/>
      <c r="Q16" s="48"/>
    </row>
    <row r="17" spans="2:20">
      <c r="B17" s="126"/>
      <c r="C17" s="40">
        <v>0.317</v>
      </c>
      <c r="D17" s="125"/>
      <c r="E17" s="67"/>
      <c r="F17" s="42">
        <v>0.32369999999999999</v>
      </c>
      <c r="G17" s="42">
        <v>0.30630000000000002</v>
      </c>
      <c r="H17" s="39">
        <f t="shared" si="0"/>
        <v>0.315</v>
      </c>
      <c r="J17" s="49" t="s">
        <v>42</v>
      </c>
      <c r="K17" s="50">
        <f>(K15-K16)/(6*K9)</f>
        <v>1.2798500813917968</v>
      </c>
      <c r="O17" s="48"/>
      <c r="P17" s="48"/>
      <c r="Q17" s="48"/>
    </row>
    <row r="18" spans="2:20">
      <c r="B18" s="126">
        <v>6</v>
      </c>
      <c r="C18" s="40">
        <v>0.3135</v>
      </c>
      <c r="D18" s="125">
        <f t="shared" ref="D18" si="10">AVERAGE(C18:C20)</f>
        <v>0.31433333333333335</v>
      </c>
      <c r="E18" s="67"/>
      <c r="F18" s="42">
        <v>0.32369999999999999</v>
      </c>
      <c r="G18" s="42">
        <v>0.30630000000000002</v>
      </c>
      <c r="H18" s="39">
        <f t="shared" si="0"/>
        <v>0.315</v>
      </c>
      <c r="J18" s="49" t="s">
        <v>51</v>
      </c>
      <c r="K18" s="50">
        <f>K5/K19</f>
        <v>30.260238047205974</v>
      </c>
      <c r="O18" s="48"/>
      <c r="P18" s="48"/>
      <c r="Q18" s="48"/>
    </row>
    <row r="19" spans="2:20" ht="23.25">
      <c r="B19" s="126"/>
      <c r="C19" s="40">
        <v>0.315</v>
      </c>
      <c r="D19" s="125"/>
      <c r="E19" s="67"/>
      <c r="F19" s="42">
        <v>0.32369999999999999</v>
      </c>
      <c r="G19" s="42">
        <v>0.30630000000000002</v>
      </c>
      <c r="H19" s="39">
        <f t="shared" si="0"/>
        <v>0.315</v>
      </c>
      <c r="J19" s="49" t="s">
        <v>52</v>
      </c>
      <c r="K19" s="66">
        <v>0.99139999999999995</v>
      </c>
      <c r="O19" s="48"/>
      <c r="P19" s="48"/>
      <c r="Q19" s="48"/>
    </row>
    <row r="20" spans="2:20">
      <c r="B20" s="126"/>
      <c r="C20" s="40">
        <v>0.3145</v>
      </c>
      <c r="D20" s="125"/>
      <c r="E20" s="67"/>
      <c r="F20" s="42">
        <v>0.32369999999999999</v>
      </c>
      <c r="G20" s="42">
        <v>0.30630000000000002</v>
      </c>
      <c r="H20" s="39">
        <f t="shared" si="0"/>
        <v>0.315</v>
      </c>
      <c r="J20" s="49" t="s">
        <v>53</v>
      </c>
      <c r="K20" s="56">
        <f>(K15-K24)/$K$9</f>
        <v>4.7835009747038102</v>
      </c>
      <c r="O20" s="48"/>
      <c r="P20" s="48"/>
      <c r="Q20" s="48"/>
    </row>
    <row r="21" spans="2:20">
      <c r="B21" s="126">
        <v>7</v>
      </c>
      <c r="C21" s="40">
        <v>0.313</v>
      </c>
      <c r="D21" s="125">
        <f t="shared" ref="D21" si="11">AVERAGE(C21:C23)</f>
        <v>0.312</v>
      </c>
      <c r="E21" s="67"/>
      <c r="F21" s="42">
        <v>0.32369999999999999</v>
      </c>
      <c r="G21" s="42">
        <v>0.30630000000000002</v>
      </c>
      <c r="H21" s="39">
        <f t="shared" si="0"/>
        <v>0.315</v>
      </c>
      <c r="J21" s="49" t="s">
        <v>54</v>
      </c>
      <c r="K21" s="56">
        <f>(K16-K24)/$K$9</f>
        <v>-2.8955995136469705</v>
      </c>
      <c r="O21" s="48"/>
      <c r="P21" s="48"/>
      <c r="Q21" s="48"/>
    </row>
    <row r="22" spans="2:20">
      <c r="B22" s="126"/>
      <c r="C22" s="40">
        <v>0.3115</v>
      </c>
      <c r="D22" s="125"/>
      <c r="E22" s="67"/>
      <c r="F22" s="42">
        <v>0.32369999999999999</v>
      </c>
      <c r="G22" s="42">
        <v>0.30630000000000002</v>
      </c>
      <c r="H22" s="39">
        <f t="shared" si="0"/>
        <v>0.315</v>
      </c>
      <c r="J22" s="49" t="s">
        <v>44</v>
      </c>
      <c r="K22" s="50">
        <f>K20/3</f>
        <v>1.5945003249012701</v>
      </c>
      <c r="O22" s="48"/>
      <c r="P22" s="48"/>
      <c r="Q22" s="48"/>
    </row>
    <row r="23" spans="2:20">
      <c r="B23" s="126"/>
      <c r="C23" s="40">
        <v>0.3115</v>
      </c>
      <c r="D23" s="125"/>
      <c r="E23" s="67"/>
      <c r="F23" s="42">
        <v>0.32369999999999999</v>
      </c>
      <c r="G23" s="42">
        <v>0.30630000000000002</v>
      </c>
      <c r="H23" s="39">
        <f t="shared" si="0"/>
        <v>0.315</v>
      </c>
      <c r="J23" s="49" t="s">
        <v>46</v>
      </c>
      <c r="K23" s="50">
        <f>K21/3</f>
        <v>-0.96519983788232355</v>
      </c>
      <c r="O23" s="48"/>
      <c r="P23" s="48"/>
      <c r="Q23" s="48"/>
    </row>
    <row r="24" spans="2:20" ht="21.75" thickBot="1">
      <c r="B24" s="126">
        <v>8</v>
      </c>
      <c r="C24" s="40">
        <v>0.316</v>
      </c>
      <c r="D24" s="125">
        <f t="shared" ref="D24" si="12">AVERAGE(C24:C26)</f>
        <v>0.3148333333333333</v>
      </c>
      <c r="E24" s="67"/>
      <c r="F24" s="42">
        <v>0.32369999999999999</v>
      </c>
      <c r="G24" s="42">
        <v>0.30630000000000002</v>
      </c>
      <c r="H24" s="39">
        <f t="shared" si="0"/>
        <v>0.315</v>
      </c>
      <c r="J24" s="47" t="s">
        <v>55</v>
      </c>
      <c r="K24" s="51">
        <f>AVERAGE(D3:D92)</f>
        <v>0.31286111111111115</v>
      </c>
      <c r="O24" s="48"/>
      <c r="P24" s="48"/>
      <c r="Q24" s="48"/>
      <c r="R24" s="48"/>
      <c r="S24" s="48"/>
      <c r="T24" s="48"/>
    </row>
    <row r="25" spans="2:20">
      <c r="B25" s="126"/>
      <c r="C25" s="40">
        <v>0.3155</v>
      </c>
      <c r="D25" s="125"/>
      <c r="E25" s="67"/>
      <c r="F25" s="42">
        <v>0.32369999999999999</v>
      </c>
      <c r="G25" s="42">
        <v>0.30630000000000002</v>
      </c>
      <c r="H25" s="39">
        <f t="shared" si="0"/>
        <v>0.315</v>
      </c>
      <c r="O25" s="48"/>
      <c r="P25" s="48"/>
      <c r="Q25" s="48"/>
      <c r="R25" s="48"/>
      <c r="S25" s="48"/>
      <c r="T25" s="48"/>
    </row>
    <row r="26" spans="2:20">
      <c r="B26" s="126"/>
      <c r="C26" s="40">
        <v>0.313</v>
      </c>
      <c r="D26" s="125"/>
      <c r="E26" s="67"/>
      <c r="F26" s="42">
        <v>0.32369999999999999</v>
      </c>
      <c r="G26" s="42">
        <v>0.30630000000000002</v>
      </c>
      <c r="H26" s="39">
        <f t="shared" si="0"/>
        <v>0.315</v>
      </c>
      <c r="O26" s="48"/>
      <c r="P26" s="48"/>
      <c r="Q26" s="48"/>
      <c r="R26" s="48"/>
      <c r="S26" s="48"/>
      <c r="T26" s="48"/>
    </row>
    <row r="27" spans="2:20">
      <c r="B27" s="126">
        <v>9</v>
      </c>
      <c r="C27" s="40">
        <v>0.315</v>
      </c>
      <c r="D27" s="125">
        <f t="shared" ref="D27" si="13">AVERAGE(C27:C29)</f>
        <v>0.31216666666666665</v>
      </c>
      <c r="E27" s="67"/>
      <c r="F27" s="42">
        <v>0.32369999999999999</v>
      </c>
      <c r="G27" s="42">
        <v>0.30630000000000002</v>
      </c>
      <c r="H27" s="39">
        <f t="shared" si="0"/>
        <v>0.315</v>
      </c>
      <c r="O27" s="48"/>
      <c r="P27" s="48"/>
      <c r="Q27" s="48"/>
      <c r="R27" s="48"/>
      <c r="S27" s="48"/>
      <c r="T27" s="48"/>
    </row>
    <row r="28" spans="2:20">
      <c r="B28" s="126"/>
      <c r="C28" s="40">
        <v>0.3125</v>
      </c>
      <c r="D28" s="125"/>
      <c r="E28" s="67"/>
      <c r="F28" s="42">
        <v>0.32369999999999999</v>
      </c>
      <c r="G28" s="42">
        <v>0.30630000000000002</v>
      </c>
      <c r="H28" s="39">
        <f t="shared" si="0"/>
        <v>0.315</v>
      </c>
      <c r="O28" s="48"/>
      <c r="P28" s="48"/>
      <c r="Q28" s="48"/>
      <c r="R28" s="48"/>
      <c r="S28" s="48"/>
      <c r="T28" s="48"/>
    </row>
    <row r="29" spans="2:20">
      <c r="B29" s="126"/>
      <c r="C29" s="40">
        <v>0.309</v>
      </c>
      <c r="D29" s="125"/>
      <c r="E29" s="67"/>
      <c r="F29" s="42">
        <v>0.32369999999999999</v>
      </c>
      <c r="G29" s="42">
        <v>0.30630000000000002</v>
      </c>
      <c r="H29" s="39">
        <f t="shared" si="0"/>
        <v>0.315</v>
      </c>
      <c r="O29" s="48"/>
      <c r="P29" s="48"/>
      <c r="Q29" s="48"/>
      <c r="R29" s="48"/>
      <c r="S29" s="48"/>
      <c r="T29" s="48"/>
    </row>
    <row r="30" spans="2:20">
      <c r="B30" s="126">
        <v>10</v>
      </c>
      <c r="C30" s="40">
        <v>0.314</v>
      </c>
      <c r="D30" s="125">
        <f t="shared" ref="D30" si="14">AVERAGE(C30:C32)</f>
        <v>0.315</v>
      </c>
      <c r="E30" s="67"/>
      <c r="F30" s="42">
        <v>0.32369999999999999</v>
      </c>
      <c r="G30" s="42">
        <v>0.30630000000000002</v>
      </c>
      <c r="H30" s="39">
        <f t="shared" si="0"/>
        <v>0.315</v>
      </c>
      <c r="O30" s="48"/>
      <c r="P30" s="48"/>
      <c r="Q30" s="48"/>
      <c r="R30" s="48"/>
      <c r="S30" s="48"/>
      <c r="T30" s="48"/>
    </row>
    <row r="31" spans="2:20">
      <c r="B31" s="126"/>
      <c r="C31" s="40">
        <v>0.3175</v>
      </c>
      <c r="D31" s="125"/>
      <c r="E31" s="67"/>
      <c r="F31" s="42">
        <v>0.32369999999999999</v>
      </c>
      <c r="G31" s="42">
        <v>0.30630000000000002</v>
      </c>
      <c r="H31" s="39">
        <f t="shared" si="0"/>
        <v>0.315</v>
      </c>
      <c r="O31" s="48"/>
      <c r="P31" s="48"/>
      <c r="Q31" s="48"/>
      <c r="R31" s="48"/>
      <c r="S31" s="48"/>
      <c r="T31" s="48"/>
    </row>
    <row r="32" spans="2:20">
      <c r="B32" s="126"/>
      <c r="C32" s="40">
        <v>0.3135</v>
      </c>
      <c r="D32" s="125"/>
      <c r="E32" s="67"/>
      <c r="F32" s="42">
        <v>0.32369999999999999</v>
      </c>
      <c r="G32" s="42">
        <v>0.30630000000000002</v>
      </c>
      <c r="H32" s="39">
        <f t="shared" si="0"/>
        <v>0.315</v>
      </c>
      <c r="N32" s="58"/>
      <c r="O32" s="58"/>
      <c r="P32" s="58"/>
      <c r="Q32" s="58"/>
      <c r="R32" s="58"/>
      <c r="S32" s="58"/>
      <c r="T32" s="58"/>
    </row>
    <row r="33" spans="2:20">
      <c r="B33" s="126">
        <v>11</v>
      </c>
      <c r="C33" s="40">
        <v>0.314</v>
      </c>
      <c r="D33" s="125">
        <f t="shared" ref="D33" si="15">AVERAGE(C33:C35)</f>
        <v>0.31383333333333335</v>
      </c>
      <c r="E33" s="67"/>
      <c r="F33" s="42">
        <v>0.32369999999999999</v>
      </c>
      <c r="G33" s="42">
        <v>0.30630000000000002</v>
      </c>
      <c r="H33" s="39">
        <f t="shared" si="0"/>
        <v>0.315</v>
      </c>
      <c r="N33" s="58"/>
      <c r="O33" s="58"/>
      <c r="P33" s="58"/>
      <c r="Q33" s="58"/>
      <c r="R33" s="58"/>
      <c r="S33" s="58"/>
      <c r="T33" s="58"/>
    </row>
    <row r="34" spans="2:20">
      <c r="B34" s="126"/>
      <c r="C34" s="40">
        <v>0.3155</v>
      </c>
      <c r="D34" s="125"/>
      <c r="E34" s="67"/>
      <c r="F34" s="42">
        <v>0.32369999999999999</v>
      </c>
      <c r="G34" s="42">
        <v>0.30630000000000002</v>
      </c>
      <c r="H34" s="39">
        <f t="shared" si="0"/>
        <v>0.315</v>
      </c>
      <c r="O34" s="48"/>
      <c r="P34" s="48"/>
      <c r="Q34" s="48"/>
      <c r="R34" s="48"/>
      <c r="S34" s="48"/>
      <c r="T34" s="48"/>
    </row>
    <row r="35" spans="2:20">
      <c r="B35" s="126"/>
      <c r="C35" s="40">
        <v>0.312</v>
      </c>
      <c r="D35" s="125"/>
      <c r="E35" s="67"/>
      <c r="F35" s="42">
        <v>0.32369999999999999</v>
      </c>
      <c r="G35" s="42">
        <v>0.30630000000000002</v>
      </c>
      <c r="H35" s="39">
        <f t="shared" si="0"/>
        <v>0.315</v>
      </c>
      <c r="O35" s="48"/>
      <c r="P35" s="48"/>
      <c r="Q35" s="48"/>
      <c r="R35" s="48"/>
      <c r="S35" s="48"/>
      <c r="T35" s="48"/>
    </row>
    <row r="36" spans="2:20">
      <c r="B36" s="126">
        <v>12</v>
      </c>
      <c r="C36" s="40">
        <v>0.3165</v>
      </c>
      <c r="D36" s="125">
        <f t="shared" ref="D36" si="16">AVERAGE(C36:C38)</f>
        <v>0.3153333333333333</v>
      </c>
      <c r="E36" s="67"/>
      <c r="F36" s="42">
        <v>0.32369999999999999</v>
      </c>
      <c r="G36" s="42">
        <v>0.30630000000000002</v>
      </c>
      <c r="H36" s="39">
        <f t="shared" si="0"/>
        <v>0.315</v>
      </c>
      <c r="O36" s="48"/>
      <c r="P36" s="48"/>
      <c r="Q36" s="48"/>
      <c r="R36" s="48"/>
      <c r="S36" s="48"/>
      <c r="T36" s="48"/>
    </row>
    <row r="37" spans="2:20">
      <c r="B37" s="126"/>
      <c r="C37" s="40">
        <v>0.315</v>
      </c>
      <c r="D37" s="125"/>
      <c r="E37" s="67"/>
      <c r="F37" s="42">
        <v>0.32369999999999999</v>
      </c>
      <c r="G37" s="42">
        <v>0.30630000000000002</v>
      </c>
      <c r="H37" s="39">
        <f t="shared" si="0"/>
        <v>0.315</v>
      </c>
      <c r="O37" s="48"/>
      <c r="P37" s="48"/>
      <c r="Q37" s="48"/>
    </row>
    <row r="38" spans="2:20">
      <c r="B38" s="126"/>
      <c r="C38" s="40">
        <v>0.3145</v>
      </c>
      <c r="D38" s="125"/>
      <c r="E38" s="67"/>
      <c r="F38" s="42">
        <v>0.32369999999999999</v>
      </c>
      <c r="G38" s="42">
        <v>0.30630000000000002</v>
      </c>
      <c r="H38" s="39">
        <f t="shared" si="0"/>
        <v>0.315</v>
      </c>
      <c r="O38" s="48"/>
      <c r="P38" s="48"/>
      <c r="Q38" s="48"/>
    </row>
    <row r="39" spans="2:20">
      <c r="B39" s="126">
        <v>13</v>
      </c>
      <c r="C39" s="40">
        <v>0.31900000000000001</v>
      </c>
      <c r="D39" s="125">
        <f t="shared" ref="D39" si="17">AVERAGE(C39:C41)</f>
        <v>0.317</v>
      </c>
      <c r="E39" s="67"/>
      <c r="F39" s="42">
        <v>0.32369999999999999</v>
      </c>
      <c r="G39" s="42">
        <v>0.30630000000000002</v>
      </c>
      <c r="H39" s="39">
        <f t="shared" si="0"/>
        <v>0.315</v>
      </c>
      <c r="O39" s="48"/>
      <c r="P39" s="48"/>
      <c r="Q39" s="48"/>
    </row>
    <row r="40" spans="2:20">
      <c r="B40" s="126"/>
      <c r="C40" s="40">
        <v>0.3155</v>
      </c>
      <c r="D40" s="125"/>
      <c r="E40" s="67"/>
      <c r="F40" s="42">
        <v>0.32369999999999999</v>
      </c>
      <c r="G40" s="42">
        <v>0.30630000000000002</v>
      </c>
      <c r="H40" s="39">
        <f t="shared" si="0"/>
        <v>0.315</v>
      </c>
    </row>
    <row r="41" spans="2:20">
      <c r="B41" s="126"/>
      <c r="C41" s="40">
        <v>0.3165</v>
      </c>
      <c r="D41" s="125"/>
      <c r="E41" s="67"/>
      <c r="F41" s="42">
        <v>0.32369999999999999</v>
      </c>
      <c r="G41" s="42">
        <v>0.30630000000000002</v>
      </c>
      <c r="H41" s="39">
        <f t="shared" si="0"/>
        <v>0.315</v>
      </c>
    </row>
    <row r="42" spans="2:20">
      <c r="B42" s="126">
        <v>14</v>
      </c>
      <c r="C42" s="40">
        <v>0.316</v>
      </c>
      <c r="D42" s="125">
        <f t="shared" ref="D42" si="18">AVERAGE(C42:C44)</f>
        <v>0.315</v>
      </c>
      <c r="E42" s="67"/>
      <c r="F42" s="42">
        <v>0.32369999999999999</v>
      </c>
      <c r="G42" s="42">
        <v>0.30630000000000002</v>
      </c>
      <c r="H42" s="39">
        <f t="shared" si="0"/>
        <v>0.315</v>
      </c>
    </row>
    <row r="43" spans="2:20">
      <c r="B43" s="126"/>
      <c r="C43" s="40">
        <v>0.315</v>
      </c>
      <c r="D43" s="125"/>
      <c r="E43" s="67"/>
      <c r="F43" s="42">
        <v>0.32369999999999999</v>
      </c>
      <c r="G43" s="42">
        <v>0.30630000000000002</v>
      </c>
      <c r="H43" s="39">
        <f t="shared" si="0"/>
        <v>0.315</v>
      </c>
    </row>
    <row r="44" spans="2:20">
      <c r="B44" s="126"/>
      <c r="C44" s="40">
        <v>0.314</v>
      </c>
      <c r="D44" s="125"/>
      <c r="E44" s="67"/>
      <c r="F44" s="42">
        <v>0.32369999999999999</v>
      </c>
      <c r="G44" s="42">
        <v>0.30630000000000002</v>
      </c>
      <c r="H44" s="39">
        <f t="shared" si="0"/>
        <v>0.315</v>
      </c>
    </row>
    <row r="45" spans="2:20">
      <c r="B45" s="126">
        <v>15</v>
      </c>
      <c r="C45" s="40">
        <v>0.3155</v>
      </c>
      <c r="D45" s="125">
        <f t="shared" ref="D45" si="19">AVERAGE(C45:C47)</f>
        <v>0.31566666666666665</v>
      </c>
      <c r="E45" s="67"/>
      <c r="F45" s="42">
        <v>0.32369999999999999</v>
      </c>
      <c r="G45" s="42">
        <v>0.30630000000000002</v>
      </c>
      <c r="H45" s="39">
        <f t="shared" si="0"/>
        <v>0.315</v>
      </c>
    </row>
    <row r="46" spans="2:20">
      <c r="B46" s="126"/>
      <c r="C46" s="40">
        <v>0.316</v>
      </c>
      <c r="D46" s="125"/>
      <c r="E46" s="67"/>
      <c r="F46" s="42">
        <v>0.32369999999999999</v>
      </c>
      <c r="G46" s="42">
        <v>0.30630000000000002</v>
      </c>
      <c r="H46" s="39">
        <f t="shared" si="0"/>
        <v>0.315</v>
      </c>
    </row>
    <row r="47" spans="2:20">
      <c r="B47" s="126"/>
      <c r="C47" s="40">
        <v>0.3155</v>
      </c>
      <c r="D47" s="125"/>
      <c r="E47" s="67"/>
      <c r="F47" s="42">
        <v>0.32369999999999999</v>
      </c>
      <c r="G47" s="42">
        <v>0.30630000000000002</v>
      </c>
      <c r="H47" s="39">
        <f t="shared" si="0"/>
        <v>0.315</v>
      </c>
    </row>
    <row r="48" spans="2:20">
      <c r="B48" s="126">
        <v>16</v>
      </c>
      <c r="C48" s="40">
        <v>0.315</v>
      </c>
      <c r="D48" s="125">
        <f t="shared" ref="D48" si="20">AVERAGE(C48:C50)</f>
        <v>0.315</v>
      </c>
      <c r="E48" s="67"/>
      <c r="F48" s="42">
        <v>0.32369999999999999</v>
      </c>
      <c r="G48" s="42">
        <v>0.30630000000000002</v>
      </c>
      <c r="H48" s="39">
        <f t="shared" si="0"/>
        <v>0.315</v>
      </c>
    </row>
    <row r="49" spans="2:8">
      <c r="B49" s="126"/>
      <c r="C49" s="40">
        <v>0.315</v>
      </c>
      <c r="D49" s="125"/>
      <c r="E49" s="67"/>
      <c r="F49" s="42">
        <v>0.32369999999999999</v>
      </c>
      <c r="G49" s="42">
        <v>0.30630000000000002</v>
      </c>
      <c r="H49" s="39">
        <f t="shared" si="0"/>
        <v>0.315</v>
      </c>
    </row>
    <row r="50" spans="2:8">
      <c r="B50" s="126"/>
      <c r="C50" s="40">
        <v>0.315</v>
      </c>
      <c r="D50" s="125"/>
      <c r="E50" s="67"/>
      <c r="F50" s="42">
        <v>0.32369999999999999</v>
      </c>
      <c r="G50" s="42">
        <v>0.30630000000000002</v>
      </c>
      <c r="H50" s="39">
        <f t="shared" si="0"/>
        <v>0.315</v>
      </c>
    </row>
    <row r="51" spans="2:8">
      <c r="B51" s="126">
        <v>17</v>
      </c>
      <c r="C51" s="40">
        <v>0.3105</v>
      </c>
      <c r="D51" s="125">
        <f t="shared" ref="D51" si="21">AVERAGE(C51:C53)</f>
        <v>0.31433333333333335</v>
      </c>
      <c r="E51" s="67"/>
      <c r="F51" s="42">
        <v>0.32369999999999999</v>
      </c>
      <c r="G51" s="42">
        <v>0.30630000000000002</v>
      </c>
      <c r="H51" s="39">
        <f t="shared" si="0"/>
        <v>0.315</v>
      </c>
    </row>
    <row r="52" spans="2:8">
      <c r="B52" s="126"/>
      <c r="C52" s="40">
        <v>0.316</v>
      </c>
      <c r="D52" s="125"/>
      <c r="E52" s="67"/>
      <c r="F52" s="42">
        <v>0.32369999999999999</v>
      </c>
      <c r="G52" s="42">
        <v>0.30630000000000002</v>
      </c>
      <c r="H52" s="39">
        <f t="shared" si="0"/>
        <v>0.315</v>
      </c>
    </row>
    <row r="53" spans="2:8">
      <c r="B53" s="126"/>
      <c r="C53" s="40">
        <v>0.3165</v>
      </c>
      <c r="D53" s="125"/>
      <c r="E53" s="67"/>
      <c r="F53" s="42">
        <v>0.32369999999999999</v>
      </c>
      <c r="G53" s="42">
        <v>0.30630000000000002</v>
      </c>
      <c r="H53" s="39">
        <f t="shared" si="0"/>
        <v>0.315</v>
      </c>
    </row>
    <row r="54" spans="2:8">
      <c r="B54" s="126">
        <v>18</v>
      </c>
      <c r="C54" s="40">
        <v>0.314</v>
      </c>
      <c r="D54" s="125">
        <f t="shared" ref="D54" si="22">AVERAGE(C54:C56)</f>
        <v>0.30983333333333335</v>
      </c>
      <c r="E54" s="67"/>
      <c r="F54" s="42">
        <v>0.32369999999999999</v>
      </c>
      <c r="G54" s="42">
        <v>0.30630000000000002</v>
      </c>
      <c r="H54" s="39">
        <f t="shared" si="0"/>
        <v>0.315</v>
      </c>
    </row>
    <row r="55" spans="2:8">
      <c r="B55" s="126"/>
      <c r="C55" s="40">
        <v>0.311</v>
      </c>
      <c r="D55" s="125"/>
      <c r="E55" s="67"/>
      <c r="F55" s="42">
        <v>0.32369999999999999</v>
      </c>
      <c r="G55" s="42">
        <v>0.30630000000000002</v>
      </c>
      <c r="H55" s="39">
        <f t="shared" si="0"/>
        <v>0.315</v>
      </c>
    </row>
    <row r="56" spans="2:8">
      <c r="B56" s="126"/>
      <c r="C56" s="40">
        <v>0.30449999999999999</v>
      </c>
      <c r="D56" s="125"/>
      <c r="E56" s="67"/>
      <c r="F56" s="42">
        <v>0.32369999999999999</v>
      </c>
      <c r="G56" s="42">
        <v>0.30630000000000002</v>
      </c>
      <c r="H56" s="39">
        <f t="shared" si="0"/>
        <v>0.315</v>
      </c>
    </row>
    <row r="57" spans="2:8">
      <c r="B57" s="126">
        <v>19</v>
      </c>
      <c r="C57" s="40">
        <v>0.3095</v>
      </c>
      <c r="D57" s="125">
        <f t="shared" ref="D57" si="23">AVERAGE(C57:C59)</f>
        <v>0.31</v>
      </c>
      <c r="E57" s="67"/>
      <c r="F57" s="42">
        <v>0.32369999999999999</v>
      </c>
      <c r="G57" s="42">
        <v>0.30630000000000002</v>
      </c>
      <c r="H57" s="39">
        <f t="shared" si="0"/>
        <v>0.315</v>
      </c>
    </row>
    <row r="58" spans="2:8">
      <c r="B58" s="126"/>
      <c r="C58" s="40">
        <v>0.31</v>
      </c>
      <c r="D58" s="125"/>
      <c r="E58" s="67"/>
      <c r="F58" s="42">
        <v>0.32369999999999999</v>
      </c>
      <c r="G58" s="42">
        <v>0.30630000000000002</v>
      </c>
      <c r="H58" s="39">
        <f t="shared" si="0"/>
        <v>0.315</v>
      </c>
    </row>
    <row r="59" spans="2:8">
      <c r="B59" s="126"/>
      <c r="C59" s="40">
        <v>0.3105</v>
      </c>
      <c r="D59" s="125"/>
      <c r="E59" s="67"/>
      <c r="F59" s="42">
        <v>0.32369999999999999</v>
      </c>
      <c r="G59" s="42">
        <v>0.30630000000000002</v>
      </c>
      <c r="H59" s="39">
        <f t="shared" si="0"/>
        <v>0.315</v>
      </c>
    </row>
    <row r="60" spans="2:8">
      <c r="B60" s="126">
        <v>20</v>
      </c>
      <c r="C60" s="40">
        <v>0.307</v>
      </c>
      <c r="D60" s="125">
        <f t="shared" ref="D60" si="24">AVERAGE(C60:C62)</f>
        <v>0.31033333333333335</v>
      </c>
      <c r="E60" s="67"/>
      <c r="F60" s="42">
        <v>0.32369999999999999</v>
      </c>
      <c r="G60" s="42">
        <v>0.30630000000000002</v>
      </c>
      <c r="H60" s="39">
        <f t="shared" si="0"/>
        <v>0.315</v>
      </c>
    </row>
    <row r="61" spans="2:8">
      <c r="B61" s="126"/>
      <c r="C61" s="40">
        <v>0.312</v>
      </c>
      <c r="D61" s="125"/>
      <c r="E61" s="67"/>
      <c r="F61" s="42">
        <v>0.32369999999999999</v>
      </c>
      <c r="G61" s="42">
        <v>0.30630000000000002</v>
      </c>
      <c r="H61" s="39">
        <f t="shared" si="0"/>
        <v>0.315</v>
      </c>
    </row>
    <row r="62" spans="2:8">
      <c r="B62" s="126"/>
      <c r="C62" s="40">
        <v>0.312</v>
      </c>
      <c r="D62" s="125"/>
      <c r="E62" s="67"/>
      <c r="F62" s="42">
        <v>0.32369999999999999</v>
      </c>
      <c r="G62" s="42">
        <v>0.30630000000000002</v>
      </c>
      <c r="H62" s="39">
        <f t="shared" si="0"/>
        <v>0.315</v>
      </c>
    </row>
    <row r="63" spans="2:8">
      <c r="B63" s="126">
        <v>21</v>
      </c>
      <c r="C63" s="40">
        <v>0.31</v>
      </c>
      <c r="D63" s="125">
        <f t="shared" ref="D63" si="25">AVERAGE(C63:C65)</f>
        <v>0.3105</v>
      </c>
      <c r="E63" s="67"/>
      <c r="F63" s="42">
        <v>0.32369999999999999</v>
      </c>
      <c r="G63" s="42">
        <v>0.30630000000000002</v>
      </c>
      <c r="H63" s="39">
        <f t="shared" si="0"/>
        <v>0.315</v>
      </c>
    </row>
    <row r="64" spans="2:8">
      <c r="B64" s="126"/>
      <c r="C64" s="40">
        <v>0.311</v>
      </c>
      <c r="D64" s="125"/>
      <c r="E64" s="67"/>
      <c r="F64" s="42">
        <v>0.32369999999999999</v>
      </c>
      <c r="G64" s="42">
        <v>0.30630000000000002</v>
      </c>
      <c r="H64" s="39">
        <f t="shared" si="0"/>
        <v>0.315</v>
      </c>
    </row>
    <row r="65" spans="2:8">
      <c r="B65" s="126"/>
      <c r="C65" s="40">
        <v>0.3105</v>
      </c>
      <c r="D65" s="125"/>
      <c r="E65" s="67"/>
      <c r="F65" s="42">
        <v>0.32369999999999999</v>
      </c>
      <c r="G65" s="42">
        <v>0.30630000000000002</v>
      </c>
      <c r="H65" s="39">
        <f t="shared" si="0"/>
        <v>0.315</v>
      </c>
    </row>
    <row r="66" spans="2:8">
      <c r="B66" s="126">
        <v>22</v>
      </c>
      <c r="C66" s="40">
        <v>0.3115</v>
      </c>
      <c r="D66" s="125">
        <f t="shared" ref="D66" si="26">AVERAGE(C66:C68)</f>
        <v>0.31116666666666665</v>
      </c>
      <c r="E66" s="67"/>
      <c r="F66" s="42">
        <v>0.32369999999999999</v>
      </c>
      <c r="G66" s="42">
        <v>0.30630000000000002</v>
      </c>
      <c r="H66" s="39">
        <f t="shared" si="0"/>
        <v>0.315</v>
      </c>
    </row>
    <row r="67" spans="2:8">
      <c r="B67" s="126"/>
      <c r="C67" s="40">
        <v>0.311</v>
      </c>
      <c r="D67" s="125"/>
      <c r="E67" s="67"/>
      <c r="F67" s="42">
        <v>0.32369999999999999</v>
      </c>
      <c r="G67" s="42">
        <v>0.30630000000000002</v>
      </c>
      <c r="H67" s="39">
        <f t="shared" si="0"/>
        <v>0.315</v>
      </c>
    </row>
    <row r="68" spans="2:8">
      <c r="B68" s="126"/>
      <c r="C68" s="40">
        <v>0.311</v>
      </c>
      <c r="D68" s="125"/>
      <c r="E68" s="67"/>
      <c r="F68" s="42">
        <v>0.32369999999999999</v>
      </c>
      <c r="G68" s="42">
        <v>0.30630000000000002</v>
      </c>
      <c r="H68" s="39">
        <f t="shared" ref="H68:H92" si="27">$K$14</f>
        <v>0.315</v>
      </c>
    </row>
    <row r="69" spans="2:8">
      <c r="B69" s="126">
        <v>23</v>
      </c>
      <c r="C69" s="40">
        <v>0.317</v>
      </c>
      <c r="D69" s="125">
        <f t="shared" ref="D69" si="28">AVERAGE(C69:C71)</f>
        <v>0.315</v>
      </c>
      <c r="E69" s="67"/>
      <c r="F69" s="42">
        <v>0.32369999999999999</v>
      </c>
      <c r="G69" s="42">
        <v>0.30630000000000002</v>
      </c>
      <c r="H69" s="39">
        <f t="shared" si="27"/>
        <v>0.315</v>
      </c>
    </row>
    <row r="70" spans="2:8">
      <c r="B70" s="126"/>
      <c r="C70" s="40">
        <v>0.3145</v>
      </c>
      <c r="D70" s="125"/>
      <c r="E70" s="67"/>
      <c r="F70" s="42">
        <v>0.32369999999999999</v>
      </c>
      <c r="G70" s="42">
        <v>0.30630000000000002</v>
      </c>
      <c r="H70" s="39">
        <f t="shared" si="27"/>
        <v>0.315</v>
      </c>
    </row>
    <row r="71" spans="2:8">
      <c r="B71" s="126"/>
      <c r="C71" s="40">
        <v>0.3135</v>
      </c>
      <c r="D71" s="125"/>
      <c r="E71" s="67"/>
      <c r="F71" s="42">
        <v>0.32369999999999999</v>
      </c>
      <c r="G71" s="42">
        <v>0.30630000000000002</v>
      </c>
      <c r="H71" s="39">
        <f t="shared" si="27"/>
        <v>0.315</v>
      </c>
    </row>
    <row r="72" spans="2:8">
      <c r="B72" s="126">
        <v>24</v>
      </c>
      <c r="C72" s="40">
        <v>0.3155</v>
      </c>
      <c r="D72" s="125">
        <f t="shared" ref="D72" si="29">AVERAGE(C72:C74)</f>
        <v>0.315</v>
      </c>
      <c r="E72" s="67"/>
      <c r="F72" s="42">
        <v>0.32369999999999999</v>
      </c>
      <c r="G72" s="42">
        <v>0.30630000000000002</v>
      </c>
      <c r="H72" s="39">
        <f t="shared" si="27"/>
        <v>0.315</v>
      </c>
    </row>
    <row r="73" spans="2:8">
      <c r="B73" s="126"/>
      <c r="C73" s="40">
        <v>0.3165</v>
      </c>
      <c r="D73" s="125"/>
      <c r="E73" s="67"/>
      <c r="F73" s="42">
        <v>0.32369999999999999</v>
      </c>
      <c r="G73" s="42">
        <v>0.30630000000000002</v>
      </c>
      <c r="H73" s="39">
        <f t="shared" si="27"/>
        <v>0.315</v>
      </c>
    </row>
    <row r="74" spans="2:8">
      <c r="B74" s="126"/>
      <c r="C74" s="40">
        <v>0.313</v>
      </c>
      <c r="D74" s="125"/>
      <c r="E74" s="67"/>
      <c r="F74" s="42">
        <v>0.32369999999999999</v>
      </c>
      <c r="G74" s="42">
        <v>0.30630000000000002</v>
      </c>
      <c r="H74" s="39">
        <f t="shared" si="27"/>
        <v>0.315</v>
      </c>
    </row>
    <row r="75" spans="2:8">
      <c r="B75" s="126">
        <v>25</v>
      </c>
      <c r="C75" s="40">
        <v>0.312</v>
      </c>
      <c r="D75" s="125">
        <f t="shared" ref="D75" si="30">AVERAGE(C75:C77)</f>
        <v>0.31183333333333335</v>
      </c>
      <c r="E75" s="67"/>
      <c r="F75" s="42">
        <v>0.32369999999999999</v>
      </c>
      <c r="G75" s="42">
        <v>0.30630000000000002</v>
      </c>
      <c r="H75" s="39">
        <f t="shared" si="27"/>
        <v>0.315</v>
      </c>
    </row>
    <row r="76" spans="2:8">
      <c r="B76" s="126"/>
      <c r="C76" s="40">
        <v>0.3135</v>
      </c>
      <c r="D76" s="125"/>
      <c r="E76" s="67"/>
      <c r="F76" s="42">
        <v>0.32369999999999999</v>
      </c>
      <c r="G76" s="42">
        <v>0.30630000000000002</v>
      </c>
      <c r="H76" s="39">
        <f t="shared" si="27"/>
        <v>0.315</v>
      </c>
    </row>
    <row r="77" spans="2:8">
      <c r="B77" s="126"/>
      <c r="C77" s="40">
        <v>0.31</v>
      </c>
      <c r="D77" s="125"/>
      <c r="E77" s="67"/>
      <c r="F77" s="42">
        <v>0.32369999999999999</v>
      </c>
      <c r="G77" s="42">
        <v>0.30630000000000002</v>
      </c>
      <c r="H77" s="39">
        <f t="shared" si="27"/>
        <v>0.315</v>
      </c>
    </row>
    <row r="78" spans="2:8">
      <c r="B78" s="126">
        <v>26</v>
      </c>
      <c r="C78" s="40">
        <v>0.3115</v>
      </c>
      <c r="D78" s="125">
        <f t="shared" ref="D78" si="31">AVERAGE(C78:C80)</f>
        <v>0.31183333333333335</v>
      </c>
      <c r="E78" s="67"/>
      <c r="F78" s="42">
        <v>0.32369999999999999</v>
      </c>
      <c r="G78" s="42">
        <v>0.30630000000000002</v>
      </c>
      <c r="H78" s="39">
        <f t="shared" si="27"/>
        <v>0.315</v>
      </c>
    </row>
    <row r="79" spans="2:8">
      <c r="B79" s="126"/>
      <c r="C79" s="40">
        <v>0.312</v>
      </c>
      <c r="D79" s="125"/>
      <c r="E79" s="67"/>
      <c r="F79" s="42">
        <v>0.32369999999999999</v>
      </c>
      <c r="G79" s="42">
        <v>0.30630000000000002</v>
      </c>
      <c r="H79" s="39">
        <f t="shared" si="27"/>
        <v>0.315</v>
      </c>
    </row>
    <row r="80" spans="2:8">
      <c r="B80" s="126"/>
      <c r="C80" s="40">
        <v>0.312</v>
      </c>
      <c r="D80" s="125"/>
      <c r="E80" s="67"/>
      <c r="F80" s="42">
        <v>0.32369999999999999</v>
      </c>
      <c r="G80" s="42">
        <v>0.30630000000000002</v>
      </c>
      <c r="H80" s="39">
        <f t="shared" si="27"/>
        <v>0.315</v>
      </c>
    </row>
    <row r="81" spans="2:8">
      <c r="B81" s="126">
        <v>27</v>
      </c>
      <c r="C81" s="40">
        <v>0.3095</v>
      </c>
      <c r="D81" s="125">
        <f t="shared" ref="D81" si="32">AVERAGE(C81:C83)</f>
        <v>0.3105</v>
      </c>
      <c r="E81" s="67"/>
      <c r="F81" s="42">
        <v>0.32369999999999999</v>
      </c>
      <c r="G81" s="42">
        <v>0.30630000000000002</v>
      </c>
      <c r="H81" s="39">
        <f t="shared" si="27"/>
        <v>0.315</v>
      </c>
    </row>
    <row r="82" spans="2:8">
      <c r="B82" s="126"/>
      <c r="C82" s="40">
        <v>0.31</v>
      </c>
      <c r="D82" s="125"/>
      <c r="E82" s="67"/>
      <c r="F82" s="42">
        <v>0.32369999999999999</v>
      </c>
      <c r="G82" s="42">
        <v>0.30630000000000002</v>
      </c>
      <c r="H82" s="39">
        <f t="shared" si="27"/>
        <v>0.315</v>
      </c>
    </row>
    <row r="83" spans="2:8">
      <c r="B83" s="126"/>
      <c r="C83" s="40">
        <v>0.312</v>
      </c>
      <c r="D83" s="125"/>
      <c r="E83" s="67"/>
      <c r="F83" s="42">
        <v>0.32369999999999999</v>
      </c>
      <c r="G83" s="42">
        <v>0.30630000000000002</v>
      </c>
      <c r="H83" s="39">
        <f t="shared" si="27"/>
        <v>0.315</v>
      </c>
    </row>
    <row r="84" spans="2:8">
      <c r="B84" s="126">
        <v>28</v>
      </c>
      <c r="C84" s="40">
        <v>0.313</v>
      </c>
      <c r="D84" s="125">
        <f t="shared" ref="D84" si="33">AVERAGE(C84:C86)</f>
        <v>0.3128333333333333</v>
      </c>
      <c r="E84" s="67"/>
      <c r="F84" s="42">
        <v>0.32369999999999999</v>
      </c>
      <c r="G84" s="42">
        <v>0.30630000000000002</v>
      </c>
      <c r="H84" s="39">
        <f t="shared" si="27"/>
        <v>0.315</v>
      </c>
    </row>
    <row r="85" spans="2:8">
      <c r="B85" s="126"/>
      <c r="C85" s="40">
        <v>0.3145</v>
      </c>
      <c r="D85" s="125"/>
      <c r="E85" s="67"/>
      <c r="F85" s="42">
        <v>0.32369999999999999</v>
      </c>
      <c r="G85" s="42">
        <v>0.30630000000000002</v>
      </c>
      <c r="H85" s="39">
        <f t="shared" si="27"/>
        <v>0.315</v>
      </c>
    </row>
    <row r="86" spans="2:8">
      <c r="B86" s="126"/>
      <c r="C86" s="40">
        <v>0.311</v>
      </c>
      <c r="D86" s="125"/>
      <c r="E86" s="67"/>
      <c r="F86" s="42">
        <v>0.32369999999999999</v>
      </c>
      <c r="G86" s="42">
        <v>0.30630000000000002</v>
      </c>
      <c r="H86" s="39">
        <f t="shared" si="27"/>
        <v>0.315</v>
      </c>
    </row>
    <row r="87" spans="2:8">
      <c r="B87" s="126">
        <v>29</v>
      </c>
      <c r="C87" s="40">
        <v>0.3085</v>
      </c>
      <c r="D87" s="125">
        <f t="shared" ref="D87" si="34">AVERAGE(C87:C89)</f>
        <v>0.3085</v>
      </c>
      <c r="E87" s="67"/>
      <c r="F87" s="42">
        <v>0.32369999999999999</v>
      </c>
      <c r="G87" s="42">
        <v>0.30630000000000002</v>
      </c>
      <c r="H87" s="39">
        <f t="shared" si="27"/>
        <v>0.315</v>
      </c>
    </row>
    <row r="88" spans="2:8">
      <c r="B88" s="126"/>
      <c r="C88" s="40">
        <v>0.3085</v>
      </c>
      <c r="D88" s="125"/>
      <c r="E88" s="67"/>
      <c r="F88" s="42">
        <v>0.32369999999999999</v>
      </c>
      <c r="G88" s="42">
        <v>0.30630000000000002</v>
      </c>
      <c r="H88" s="39">
        <f t="shared" si="27"/>
        <v>0.315</v>
      </c>
    </row>
    <row r="89" spans="2:8">
      <c r="B89" s="126"/>
      <c r="C89" s="40">
        <v>0.3085</v>
      </c>
      <c r="D89" s="125"/>
      <c r="E89" s="67"/>
      <c r="F89" s="42">
        <v>0.32369999999999999</v>
      </c>
      <c r="G89" s="42">
        <v>0.30630000000000002</v>
      </c>
      <c r="H89" s="39">
        <f t="shared" si="27"/>
        <v>0.315</v>
      </c>
    </row>
    <row r="90" spans="2:8">
      <c r="B90" s="126">
        <v>30</v>
      </c>
      <c r="C90" s="40">
        <v>0.309</v>
      </c>
      <c r="D90" s="125">
        <f t="shared" ref="D90" si="35">AVERAGE(C90:C92)</f>
        <v>0.31033333333333335</v>
      </c>
      <c r="E90" s="67"/>
      <c r="F90" s="42">
        <v>0.32369999999999999</v>
      </c>
      <c r="G90" s="42">
        <v>0.30630000000000002</v>
      </c>
      <c r="H90" s="39">
        <f t="shared" si="27"/>
        <v>0.315</v>
      </c>
    </row>
    <row r="91" spans="2:8">
      <c r="B91" s="126"/>
      <c r="C91" s="40">
        <v>0.3135</v>
      </c>
      <c r="D91" s="125"/>
      <c r="E91" s="67"/>
      <c r="F91" s="42">
        <v>0.32369999999999999</v>
      </c>
      <c r="G91" s="42">
        <v>0.30630000000000002</v>
      </c>
      <c r="H91" s="39">
        <f t="shared" si="27"/>
        <v>0.315</v>
      </c>
    </row>
    <row r="92" spans="2:8" ht="21.75" thickBot="1">
      <c r="B92" s="127"/>
      <c r="C92" s="45">
        <v>0.3085</v>
      </c>
      <c r="D92" s="128"/>
      <c r="E92" s="69"/>
      <c r="F92" s="46">
        <v>0.32369999999999999</v>
      </c>
      <c r="G92" s="46">
        <v>0.30630000000000002</v>
      </c>
      <c r="H92" s="41">
        <f t="shared" si="27"/>
        <v>0.315</v>
      </c>
    </row>
    <row r="93" spans="2:8">
      <c r="F93" s="48" t="s">
        <v>56</v>
      </c>
    </row>
  </sheetData>
  <mergeCells count="62">
    <mergeCell ref="B18:B20"/>
    <mergeCell ref="B3:B5"/>
    <mergeCell ref="B6:B8"/>
    <mergeCell ref="B9:B11"/>
    <mergeCell ref="B12:B14"/>
    <mergeCell ref="B15:B17"/>
    <mergeCell ref="B51:B53"/>
    <mergeCell ref="B54:B56"/>
    <mergeCell ref="B57:B59"/>
    <mergeCell ref="B60:B62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D3:D5"/>
    <mergeCell ref="D6:D8"/>
    <mergeCell ref="D9:D11"/>
    <mergeCell ref="D12:D14"/>
    <mergeCell ref="D15:D17"/>
    <mergeCell ref="D84:D86"/>
    <mergeCell ref="D87:D89"/>
    <mergeCell ref="D90:D92"/>
    <mergeCell ref="D57:D59"/>
    <mergeCell ref="D60:D62"/>
    <mergeCell ref="D66:D68"/>
    <mergeCell ref="D69:D71"/>
    <mergeCell ref="D72:D74"/>
    <mergeCell ref="D78:D80"/>
    <mergeCell ref="D81:D83"/>
    <mergeCell ref="D63:D65"/>
    <mergeCell ref="B81:B83"/>
    <mergeCell ref="B84:B86"/>
    <mergeCell ref="B87:B89"/>
    <mergeCell ref="B90:B92"/>
    <mergeCell ref="B63:B65"/>
    <mergeCell ref="B66:B68"/>
    <mergeCell ref="B69:B71"/>
    <mergeCell ref="B72:B74"/>
    <mergeCell ref="B75:B77"/>
    <mergeCell ref="B78:B80"/>
    <mergeCell ref="J10:K10"/>
    <mergeCell ref="D36:D38"/>
    <mergeCell ref="D18:D20"/>
    <mergeCell ref="J6:K6"/>
    <mergeCell ref="D75:D77"/>
    <mergeCell ref="D39:D41"/>
    <mergeCell ref="D42:D44"/>
    <mergeCell ref="D45:D47"/>
    <mergeCell ref="D48:D50"/>
    <mergeCell ref="D51:D53"/>
    <mergeCell ref="D54:D56"/>
    <mergeCell ref="D21:D23"/>
    <mergeCell ref="D24:D26"/>
    <mergeCell ref="D27:D29"/>
    <mergeCell ref="D30:D32"/>
    <mergeCell ref="D33:D3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T93"/>
  <sheetViews>
    <sheetView topLeftCell="I32" zoomScale="85" zoomScaleNormal="85" workbookViewId="0">
      <selection activeCell="AE49" sqref="AE49"/>
    </sheetView>
  </sheetViews>
  <sheetFormatPr defaultColWidth="9.140625" defaultRowHeight="15"/>
  <cols>
    <col min="1" max="2" width="9.140625" style="3"/>
    <col min="3" max="3" width="24" style="3" bestFit="1" customWidth="1"/>
    <col min="4" max="4" width="38.42578125" style="3" bestFit="1" customWidth="1"/>
    <col min="5" max="5" width="9.28515625" style="3" customWidth="1"/>
    <col min="6" max="7" width="11.42578125" style="3" customWidth="1"/>
    <col min="8" max="8" width="9.140625" style="3"/>
    <col min="9" max="9" width="16.42578125" style="3" bestFit="1" customWidth="1"/>
    <col min="10" max="10" width="20.42578125" style="3" bestFit="1" customWidth="1"/>
    <col min="11" max="11" width="9.140625" style="3"/>
    <col min="12" max="12" width="12" style="3" bestFit="1" customWidth="1"/>
    <col min="13" max="13" width="19.42578125" style="3" bestFit="1" customWidth="1"/>
    <col min="14" max="14" width="14.28515625" style="3" bestFit="1" customWidth="1"/>
    <col min="15" max="15" width="21.7109375" style="3" bestFit="1" customWidth="1"/>
    <col min="16" max="16" width="7.140625" style="3" bestFit="1" customWidth="1"/>
    <col min="17" max="18" width="9.140625" style="3"/>
    <col min="19" max="19" width="12.42578125" style="3" bestFit="1" customWidth="1"/>
    <col min="20" max="20" width="20.140625" style="3" bestFit="1" customWidth="1"/>
    <col min="21" max="16384" width="9.140625" style="3"/>
  </cols>
  <sheetData>
    <row r="1" spans="2:20" ht="15.75" thickBot="1"/>
    <row r="2" spans="2:20" ht="21.75" thickBot="1">
      <c r="B2" s="35" t="s">
        <v>26</v>
      </c>
      <c r="C2" s="37" t="s">
        <v>27</v>
      </c>
      <c r="D2" s="71" t="s">
        <v>28</v>
      </c>
      <c r="E2" s="35" t="s">
        <v>29</v>
      </c>
      <c r="F2" s="36" t="s">
        <v>30</v>
      </c>
      <c r="G2" s="37" t="s">
        <v>31</v>
      </c>
      <c r="I2" s="53" t="s">
        <v>32</v>
      </c>
      <c r="J2" s="54">
        <f>MIN($C$3:$C$32)</f>
        <v>0.45084999999999997</v>
      </c>
      <c r="L2" s="35" t="s">
        <v>33</v>
      </c>
      <c r="M2" s="36" t="s">
        <v>34</v>
      </c>
      <c r="N2" s="36" t="s">
        <v>35</v>
      </c>
      <c r="O2" s="36" t="s">
        <v>36</v>
      </c>
      <c r="P2" s="37" t="s">
        <v>57</v>
      </c>
      <c r="S2" s="55" t="s">
        <v>39</v>
      </c>
      <c r="T2" s="54">
        <f>J9</f>
        <v>8.148026345890973E-3</v>
      </c>
    </row>
    <row r="3" spans="2:20" ht="21.75" thickBot="1">
      <c r="B3" s="43">
        <v>1</v>
      </c>
      <c r="C3" s="62">
        <v>0.46860000000000002</v>
      </c>
      <c r="D3" s="71">
        <f>AVERAGE(C3:C32)</f>
        <v>0.45923666666666674</v>
      </c>
      <c r="E3" s="73">
        <f>$J$15</f>
        <v>0.51129999999999998</v>
      </c>
      <c r="F3" s="72">
        <f>$J$16</f>
        <v>0.45130000000000003</v>
      </c>
      <c r="G3" s="74">
        <f>$J$14</f>
        <v>0.48130000000000001</v>
      </c>
      <c r="I3" s="55" t="s">
        <v>38</v>
      </c>
      <c r="J3" s="56">
        <f>MAX($C$3:$C$32)</f>
        <v>0.46929999999999999</v>
      </c>
      <c r="L3" s="55">
        <f>TRUNC(J2,4)</f>
        <v>0.45079999999999998</v>
      </c>
      <c r="M3" s="42">
        <f>TRUNC((J11/2)+L3,4)</f>
        <v>0.45229999999999998</v>
      </c>
      <c r="N3" s="42">
        <f>TRUNC(2*M3-L3,4)</f>
        <v>0.45379999999999998</v>
      </c>
      <c r="O3" s="42" t="str">
        <f>L3&amp; " - "&amp;N3</f>
        <v>0.4508 - 0.4538</v>
      </c>
      <c r="P3" s="39">
        <f>COUNTIFS($C$3:$C$32, "&gt;="&amp;L3, $C$3:$C$32, "&lt;="&amp;N3)</f>
        <v>15</v>
      </c>
      <c r="S3" s="49" t="s">
        <v>29</v>
      </c>
      <c r="T3" s="52">
        <f>J15</f>
        <v>0.51129999999999998</v>
      </c>
    </row>
    <row r="4" spans="2:20" ht="21">
      <c r="B4" s="43">
        <v>2</v>
      </c>
      <c r="C4" s="62">
        <v>0.46889999999999998</v>
      </c>
      <c r="D4" s="48"/>
      <c r="E4" s="73">
        <f t="shared" ref="E4:E32" si="0">$J$15</f>
        <v>0.51129999999999998</v>
      </c>
      <c r="F4" s="72">
        <f t="shared" ref="F4:F32" si="1">$J$16</f>
        <v>0.45130000000000003</v>
      </c>
      <c r="G4" s="74">
        <f t="shared" ref="G4:G32" si="2">$J$14</f>
        <v>0.48130000000000001</v>
      </c>
      <c r="I4" s="55" t="s">
        <v>40</v>
      </c>
      <c r="J4" s="56">
        <f>J3-J2</f>
        <v>1.8450000000000022E-2</v>
      </c>
      <c r="L4" s="55">
        <f t="shared" ref="L4:L9" si="3">TRUNC(L3+$J$11,4)</f>
        <v>0.45390000000000003</v>
      </c>
      <c r="M4" s="59">
        <f>$J$11+M3</f>
        <v>0.45542341458767244</v>
      </c>
      <c r="N4" s="42">
        <f t="shared" ref="N4:N9" si="4">TRUNC(2*M4-L4,4)</f>
        <v>0.45689999999999997</v>
      </c>
      <c r="O4" s="42" t="str">
        <f t="shared" ref="O4:O9" si="5">L4&amp; " - "&amp;N4</f>
        <v>0.4539 - 0.4569</v>
      </c>
      <c r="P4" s="39">
        <f t="shared" ref="P4:P9" si="6">COUNTIFS($C$3:$C$32, "&gt;="&amp;L4, $C$3:$C$32, "&lt;="&amp;N4)</f>
        <v>2</v>
      </c>
      <c r="S4" s="49" t="s">
        <v>30</v>
      </c>
      <c r="T4" s="52">
        <f>J16</f>
        <v>0.45130000000000003</v>
      </c>
    </row>
    <row r="5" spans="2:20" ht="21">
      <c r="B5" s="43">
        <v>3</v>
      </c>
      <c r="C5" s="62">
        <v>0.46925</v>
      </c>
      <c r="D5" s="48"/>
      <c r="E5" s="73">
        <f t="shared" si="0"/>
        <v>0.51129999999999998</v>
      </c>
      <c r="F5" s="72">
        <f t="shared" si="1"/>
        <v>0.45130000000000003</v>
      </c>
      <c r="G5" s="74">
        <f t="shared" si="2"/>
        <v>0.48130000000000001</v>
      </c>
      <c r="I5" s="55" t="s">
        <v>41</v>
      </c>
      <c r="J5" s="56">
        <f>COUNT($C$3:$C$32)</f>
        <v>30</v>
      </c>
      <c r="L5" s="55">
        <f t="shared" si="3"/>
        <v>0.45700000000000002</v>
      </c>
      <c r="M5" s="59">
        <f t="shared" ref="M5:M9" si="7">$J$11+M4</f>
        <v>0.45854682917534489</v>
      </c>
      <c r="N5" s="42">
        <f t="shared" si="4"/>
        <v>0.46</v>
      </c>
      <c r="O5" s="42" t="str">
        <f t="shared" si="5"/>
        <v>0.457 - 0.46</v>
      </c>
      <c r="P5" s="39">
        <f>COUNTIFS($C$3:$C$32, "&gt;="&amp;L5, $C$3:$C$32, "&lt;="&amp;N5)</f>
        <v>1</v>
      </c>
      <c r="S5" s="49" t="s">
        <v>42</v>
      </c>
      <c r="T5" s="50">
        <f>J17</f>
        <v>1.2272910733828153</v>
      </c>
    </row>
    <row r="6" spans="2:20" ht="21">
      <c r="B6" s="43">
        <v>4</v>
      </c>
      <c r="C6" s="62">
        <v>0.46850000000000003</v>
      </c>
      <c r="D6" s="48"/>
      <c r="E6" s="73">
        <f t="shared" si="0"/>
        <v>0.51129999999999998</v>
      </c>
      <c r="F6" s="72">
        <f t="shared" si="1"/>
        <v>0.45130000000000003</v>
      </c>
      <c r="G6" s="74">
        <f t="shared" si="2"/>
        <v>0.48130000000000001</v>
      </c>
      <c r="I6" s="123"/>
      <c r="J6" s="124"/>
      <c r="L6" s="55">
        <f t="shared" si="3"/>
        <v>0.46010000000000001</v>
      </c>
      <c r="M6" s="59">
        <f t="shared" si="7"/>
        <v>0.46167024376301735</v>
      </c>
      <c r="N6" s="42">
        <f t="shared" si="4"/>
        <v>0.4632</v>
      </c>
      <c r="O6" s="42" t="str">
        <f t="shared" si="5"/>
        <v>0.4601 - 0.4632</v>
      </c>
      <c r="P6" s="39">
        <f>COUNTIFS($C$3:$C$32, "&gt;="&amp;L6, $C$3:$C$32, "&lt;="&amp;N6)</f>
        <v>0</v>
      </c>
      <c r="S6" s="49" t="s">
        <v>44</v>
      </c>
      <c r="T6" s="50">
        <f>J22</f>
        <v>2.129895475018464</v>
      </c>
    </row>
    <row r="7" spans="2:20" ht="21.75" thickBot="1">
      <c r="B7" s="43">
        <v>5</v>
      </c>
      <c r="C7" s="62">
        <v>0.46875</v>
      </c>
      <c r="D7" s="48"/>
      <c r="E7" s="73">
        <f t="shared" si="0"/>
        <v>0.51129999999999998</v>
      </c>
      <c r="F7" s="72">
        <f t="shared" si="1"/>
        <v>0.45130000000000003</v>
      </c>
      <c r="G7" s="74">
        <f t="shared" si="2"/>
        <v>0.48130000000000001</v>
      </c>
      <c r="I7" s="55" t="s">
        <v>43</v>
      </c>
      <c r="J7" s="56">
        <f>AVERAGE($C$3:$C$32)</f>
        <v>0.45923666666666674</v>
      </c>
      <c r="L7" s="55">
        <f t="shared" si="3"/>
        <v>0.4632</v>
      </c>
      <c r="M7" s="59">
        <f t="shared" si="7"/>
        <v>0.46479365835068981</v>
      </c>
      <c r="N7" s="42">
        <f t="shared" si="4"/>
        <v>0.46629999999999999</v>
      </c>
      <c r="O7" s="42" t="str">
        <f t="shared" si="5"/>
        <v>0.4632 - 0.4663</v>
      </c>
      <c r="P7" s="39">
        <f t="shared" si="6"/>
        <v>0</v>
      </c>
      <c r="S7" s="49" t="s">
        <v>46</v>
      </c>
      <c r="T7" s="51">
        <f>J23</f>
        <v>-0.32468667174716659</v>
      </c>
    </row>
    <row r="8" spans="2:20" ht="21">
      <c r="B8" s="43">
        <v>6</v>
      </c>
      <c r="C8" s="62">
        <v>0.46884999999999999</v>
      </c>
      <c r="D8" s="48"/>
      <c r="E8" s="73">
        <f t="shared" si="0"/>
        <v>0.51129999999999998</v>
      </c>
      <c r="F8" s="72">
        <f t="shared" si="1"/>
        <v>0.45130000000000003</v>
      </c>
      <c r="G8" s="74">
        <f t="shared" si="2"/>
        <v>0.48130000000000001</v>
      </c>
      <c r="I8" s="55" t="s">
        <v>45</v>
      </c>
      <c r="J8" s="56">
        <f>MODE($C$3:$C$32)</f>
        <v>0.45184999999999997</v>
      </c>
      <c r="L8" s="55">
        <f t="shared" si="3"/>
        <v>0.46629999999999999</v>
      </c>
      <c r="M8" s="59">
        <f t="shared" si="7"/>
        <v>0.46791707293836227</v>
      </c>
      <c r="N8" s="42">
        <f t="shared" si="4"/>
        <v>0.46949999999999997</v>
      </c>
      <c r="O8" s="42" t="str">
        <f t="shared" si="5"/>
        <v>0.4663 - 0.4695</v>
      </c>
      <c r="P8" s="39">
        <f t="shared" si="6"/>
        <v>12</v>
      </c>
    </row>
    <row r="9" spans="2:20" ht="21.75" thickBot="1">
      <c r="B9" s="43">
        <v>7</v>
      </c>
      <c r="C9" s="62">
        <v>0.46865000000000001</v>
      </c>
      <c r="D9" s="48"/>
      <c r="E9" s="73">
        <f t="shared" si="0"/>
        <v>0.51129999999999998</v>
      </c>
      <c r="F9" s="72">
        <f t="shared" si="1"/>
        <v>0.45130000000000003</v>
      </c>
      <c r="G9" s="74">
        <f t="shared" si="2"/>
        <v>0.48130000000000001</v>
      </c>
      <c r="I9" s="55" t="s">
        <v>39</v>
      </c>
      <c r="J9" s="56">
        <f>_xlfn.STDEV.S($C$3:$C$32)</f>
        <v>8.148026345890973E-3</v>
      </c>
      <c r="L9" s="57">
        <f t="shared" si="3"/>
        <v>0.46939999999999998</v>
      </c>
      <c r="M9" s="60">
        <f t="shared" si="7"/>
        <v>0.47104048752603472</v>
      </c>
      <c r="N9" s="46">
        <f t="shared" si="4"/>
        <v>0.47260000000000002</v>
      </c>
      <c r="O9" s="46" t="str">
        <f t="shared" si="5"/>
        <v>0.4694 - 0.4726</v>
      </c>
      <c r="P9" s="41">
        <f t="shared" si="6"/>
        <v>0</v>
      </c>
    </row>
    <row r="10" spans="2:20" ht="21">
      <c r="B10" s="43">
        <v>8</v>
      </c>
      <c r="C10" s="62">
        <v>0.46929999999999999</v>
      </c>
      <c r="D10" s="48"/>
      <c r="E10" s="73">
        <f t="shared" si="0"/>
        <v>0.51129999999999998</v>
      </c>
      <c r="F10" s="72">
        <f t="shared" si="1"/>
        <v>0.45130000000000003</v>
      </c>
      <c r="G10" s="74">
        <f t="shared" si="2"/>
        <v>0.48130000000000001</v>
      </c>
      <c r="I10" s="123" t="s">
        <v>47</v>
      </c>
      <c r="J10" s="124"/>
    </row>
    <row r="11" spans="2:20" ht="21">
      <c r="B11" s="43">
        <v>9</v>
      </c>
      <c r="C11" s="62">
        <v>0.46894999999999998</v>
      </c>
      <c r="D11" s="48"/>
      <c r="E11" s="73">
        <f t="shared" si="0"/>
        <v>0.51129999999999998</v>
      </c>
      <c r="F11" s="72">
        <f t="shared" si="1"/>
        <v>0.45130000000000003</v>
      </c>
      <c r="G11" s="74">
        <f t="shared" si="2"/>
        <v>0.48130000000000001</v>
      </c>
      <c r="I11" s="55" t="s">
        <v>48</v>
      </c>
      <c r="J11" s="56">
        <f>J4/(1+(3.322*LOG(J5)))</f>
        <v>3.1234145876724521E-3</v>
      </c>
    </row>
    <row r="12" spans="2:20" ht="21">
      <c r="B12" s="43">
        <v>10</v>
      </c>
      <c r="C12" s="62">
        <v>0.46855000000000002</v>
      </c>
      <c r="D12" s="48"/>
      <c r="E12" s="73">
        <f t="shared" si="0"/>
        <v>0.51129999999999998</v>
      </c>
      <c r="F12" s="72">
        <f t="shared" si="1"/>
        <v>0.45130000000000003</v>
      </c>
      <c r="G12" s="74">
        <f t="shared" si="2"/>
        <v>0.48130000000000001</v>
      </c>
      <c r="I12" s="55" t="s">
        <v>49</v>
      </c>
      <c r="J12" s="56">
        <f>ROUND(J4/J11,0)</f>
        <v>6</v>
      </c>
    </row>
    <row r="13" spans="2:20" ht="21">
      <c r="B13" s="43">
        <v>11</v>
      </c>
      <c r="C13" s="39">
        <v>0.46920000000000001</v>
      </c>
      <c r="D13" s="48"/>
      <c r="E13" s="73">
        <f t="shared" si="0"/>
        <v>0.51129999999999998</v>
      </c>
      <c r="F13" s="72">
        <f t="shared" si="1"/>
        <v>0.45130000000000003</v>
      </c>
      <c r="G13" s="74">
        <f t="shared" si="2"/>
        <v>0.48130000000000001</v>
      </c>
      <c r="I13" s="55" t="s">
        <v>50</v>
      </c>
      <c r="J13" s="61">
        <f>'Dims Check'!G5</f>
        <v>0.03</v>
      </c>
    </row>
    <row r="14" spans="2:20" ht="21">
      <c r="B14" s="43">
        <v>12</v>
      </c>
      <c r="C14" s="62">
        <v>0.46879999999999999</v>
      </c>
      <c r="D14" s="48"/>
      <c r="E14" s="73">
        <f t="shared" si="0"/>
        <v>0.51129999999999998</v>
      </c>
      <c r="F14" s="72">
        <f t="shared" si="1"/>
        <v>0.45130000000000003</v>
      </c>
      <c r="G14" s="74">
        <f t="shared" si="2"/>
        <v>0.48130000000000001</v>
      </c>
      <c r="I14" s="49" t="s">
        <v>31</v>
      </c>
      <c r="J14" s="50">
        <f>'Dims Check'!D5</f>
        <v>0.48130000000000001</v>
      </c>
    </row>
    <row r="15" spans="2:20" ht="21">
      <c r="B15" s="43">
        <v>13</v>
      </c>
      <c r="C15" s="62">
        <v>0.45674999999999999</v>
      </c>
      <c r="D15" s="48"/>
      <c r="E15" s="73">
        <f t="shared" si="0"/>
        <v>0.51129999999999998</v>
      </c>
      <c r="F15" s="72">
        <f t="shared" si="1"/>
        <v>0.45130000000000003</v>
      </c>
      <c r="G15" s="74">
        <f t="shared" si="2"/>
        <v>0.48130000000000001</v>
      </c>
      <c r="I15" s="49" t="s">
        <v>29</v>
      </c>
      <c r="J15" s="52">
        <f>J14+J13</f>
        <v>0.51129999999999998</v>
      </c>
    </row>
    <row r="16" spans="2:20" ht="21">
      <c r="B16" s="43">
        <v>14</v>
      </c>
      <c r="C16" s="62">
        <v>0.45874999999999999</v>
      </c>
      <c r="D16" s="48"/>
      <c r="E16" s="73">
        <f t="shared" si="0"/>
        <v>0.51129999999999998</v>
      </c>
      <c r="F16" s="72">
        <f t="shared" si="1"/>
        <v>0.45130000000000003</v>
      </c>
      <c r="G16" s="74">
        <f t="shared" si="2"/>
        <v>0.48130000000000001</v>
      </c>
      <c r="I16" s="49" t="s">
        <v>30</v>
      </c>
      <c r="J16" s="52">
        <f>J14-J13</f>
        <v>0.45130000000000003</v>
      </c>
    </row>
    <row r="17" spans="2:10" ht="21">
      <c r="B17" s="43">
        <v>15</v>
      </c>
      <c r="C17" s="62">
        <v>0.45415</v>
      </c>
      <c r="D17" s="48"/>
      <c r="E17" s="73">
        <f t="shared" si="0"/>
        <v>0.51129999999999998</v>
      </c>
      <c r="F17" s="72">
        <f t="shared" si="1"/>
        <v>0.45130000000000003</v>
      </c>
      <c r="G17" s="74">
        <f t="shared" si="2"/>
        <v>0.48130000000000001</v>
      </c>
      <c r="I17" s="49" t="s">
        <v>42</v>
      </c>
      <c r="J17" s="50">
        <f>(J15-J16)/(6*J9)</f>
        <v>1.2272910733828153</v>
      </c>
    </row>
    <row r="18" spans="2:10" ht="21">
      <c r="B18" s="43">
        <v>16</v>
      </c>
      <c r="C18" s="62">
        <v>0.45340000000000003</v>
      </c>
      <c r="D18" s="48"/>
      <c r="E18" s="73">
        <f t="shared" si="0"/>
        <v>0.51129999999999998</v>
      </c>
      <c r="F18" s="72">
        <f t="shared" si="1"/>
        <v>0.45130000000000003</v>
      </c>
      <c r="G18" s="74">
        <f t="shared" si="2"/>
        <v>0.48130000000000001</v>
      </c>
      <c r="I18" s="49" t="s">
        <v>51</v>
      </c>
      <c r="J18" s="50">
        <f>J5/J19</f>
        <v>30.260238047205974</v>
      </c>
    </row>
    <row r="19" spans="2:10" ht="23.25">
      <c r="B19" s="43">
        <v>17</v>
      </c>
      <c r="C19" s="62">
        <v>0.45295000000000002</v>
      </c>
      <c r="D19" s="48"/>
      <c r="E19" s="73">
        <f t="shared" si="0"/>
        <v>0.51129999999999998</v>
      </c>
      <c r="F19" s="72">
        <f t="shared" si="1"/>
        <v>0.45130000000000003</v>
      </c>
      <c r="G19" s="74">
        <f t="shared" si="2"/>
        <v>0.48130000000000001</v>
      </c>
      <c r="I19" s="49" t="s">
        <v>52</v>
      </c>
      <c r="J19" s="66">
        <v>0.99139999999999995</v>
      </c>
    </row>
    <row r="20" spans="2:10" ht="21">
      <c r="B20" s="43">
        <v>18</v>
      </c>
      <c r="C20" s="62">
        <v>0.45365</v>
      </c>
      <c r="D20" s="48"/>
      <c r="E20" s="73">
        <f t="shared" si="0"/>
        <v>0.51129999999999998</v>
      </c>
      <c r="F20" s="72">
        <f t="shared" si="1"/>
        <v>0.45130000000000003</v>
      </c>
      <c r="G20" s="74">
        <f t="shared" si="2"/>
        <v>0.48130000000000001</v>
      </c>
      <c r="I20" s="49" t="s">
        <v>53</v>
      </c>
      <c r="J20" s="56">
        <f>(J15-J24)/$J$9</f>
        <v>6.389686425055392</v>
      </c>
    </row>
    <row r="21" spans="2:10" ht="21">
      <c r="B21" s="43">
        <v>19</v>
      </c>
      <c r="C21" s="62">
        <v>0.45379999999999998</v>
      </c>
      <c r="D21" s="48"/>
      <c r="E21" s="73">
        <f t="shared" si="0"/>
        <v>0.51129999999999998</v>
      </c>
      <c r="F21" s="72">
        <f t="shared" si="1"/>
        <v>0.45130000000000003</v>
      </c>
      <c r="G21" s="74">
        <f t="shared" si="2"/>
        <v>0.48130000000000001</v>
      </c>
      <c r="I21" s="49" t="s">
        <v>54</v>
      </c>
      <c r="J21" s="56">
        <f>(J16-J24)/$J$9</f>
        <v>-0.97406001524149977</v>
      </c>
    </row>
    <row r="22" spans="2:10" ht="21">
      <c r="B22" s="43">
        <v>20</v>
      </c>
      <c r="C22" s="62">
        <v>0.45084999999999997</v>
      </c>
      <c r="D22" s="48"/>
      <c r="E22" s="73">
        <f t="shared" si="0"/>
        <v>0.51129999999999998</v>
      </c>
      <c r="F22" s="72">
        <f t="shared" si="1"/>
        <v>0.45130000000000003</v>
      </c>
      <c r="G22" s="74">
        <f t="shared" si="2"/>
        <v>0.48130000000000001</v>
      </c>
      <c r="I22" s="49" t="s">
        <v>44</v>
      </c>
      <c r="J22" s="50">
        <f>J20/3</f>
        <v>2.129895475018464</v>
      </c>
    </row>
    <row r="23" spans="2:10" ht="21">
      <c r="B23" s="43">
        <v>21</v>
      </c>
      <c r="C23" s="39">
        <v>0.45200000000000001</v>
      </c>
      <c r="D23" s="48"/>
      <c r="E23" s="73">
        <f t="shared" si="0"/>
        <v>0.51129999999999998</v>
      </c>
      <c r="F23" s="72">
        <f t="shared" si="1"/>
        <v>0.45130000000000003</v>
      </c>
      <c r="G23" s="74">
        <f t="shared" si="2"/>
        <v>0.48130000000000001</v>
      </c>
      <c r="I23" s="49" t="s">
        <v>46</v>
      </c>
      <c r="J23" s="50">
        <f>J21/3</f>
        <v>-0.32468667174716659</v>
      </c>
    </row>
    <row r="24" spans="2:10" ht="21.75" thickBot="1">
      <c r="B24" s="43">
        <v>22</v>
      </c>
      <c r="C24" s="62">
        <v>0.45165</v>
      </c>
      <c r="D24" s="48"/>
      <c r="E24" s="73">
        <f t="shared" si="0"/>
        <v>0.51129999999999998</v>
      </c>
      <c r="F24" s="72">
        <f t="shared" si="1"/>
        <v>0.45130000000000003</v>
      </c>
      <c r="G24" s="74">
        <f t="shared" si="2"/>
        <v>0.48130000000000001</v>
      </c>
      <c r="I24" s="47" t="s">
        <v>55</v>
      </c>
      <c r="J24" s="51">
        <f>AVERAGE(C3:C32)</f>
        <v>0.45923666666666674</v>
      </c>
    </row>
    <row r="25" spans="2:10" ht="21">
      <c r="B25" s="43">
        <v>23</v>
      </c>
      <c r="C25" s="62">
        <v>0.45184999999999997</v>
      </c>
      <c r="D25" s="48"/>
      <c r="E25" s="73">
        <f t="shared" si="0"/>
        <v>0.51129999999999998</v>
      </c>
      <c r="F25" s="72">
        <f t="shared" si="1"/>
        <v>0.45130000000000003</v>
      </c>
      <c r="G25" s="74">
        <f t="shared" si="2"/>
        <v>0.48130000000000001</v>
      </c>
    </row>
    <row r="26" spans="2:10" ht="21">
      <c r="B26" s="43">
        <v>24</v>
      </c>
      <c r="C26" s="62">
        <v>0.4511</v>
      </c>
      <c r="D26" s="48"/>
      <c r="E26" s="73">
        <f t="shared" si="0"/>
        <v>0.51129999999999998</v>
      </c>
      <c r="F26" s="72">
        <f t="shared" si="1"/>
        <v>0.45130000000000003</v>
      </c>
      <c r="G26" s="74">
        <f t="shared" si="2"/>
        <v>0.48130000000000001</v>
      </c>
    </row>
    <row r="27" spans="2:10" ht="21">
      <c r="B27" s="43">
        <v>25</v>
      </c>
      <c r="C27" s="62">
        <v>0.45129999999999998</v>
      </c>
      <c r="D27" s="48"/>
      <c r="E27" s="73">
        <f t="shared" si="0"/>
        <v>0.51129999999999998</v>
      </c>
      <c r="F27" s="72">
        <f t="shared" si="1"/>
        <v>0.45130000000000003</v>
      </c>
      <c r="G27" s="74">
        <f t="shared" si="2"/>
        <v>0.48130000000000001</v>
      </c>
    </row>
    <row r="28" spans="2:10" ht="21">
      <c r="B28" s="43">
        <v>26</v>
      </c>
      <c r="C28" s="62">
        <v>0.45184999999999997</v>
      </c>
      <c r="D28" s="48"/>
      <c r="E28" s="73">
        <f t="shared" si="0"/>
        <v>0.51129999999999998</v>
      </c>
      <c r="F28" s="72">
        <f t="shared" si="1"/>
        <v>0.45130000000000003</v>
      </c>
      <c r="G28" s="74">
        <f t="shared" si="2"/>
        <v>0.48130000000000001</v>
      </c>
    </row>
    <row r="29" spans="2:10" ht="21">
      <c r="B29" s="43">
        <v>27</v>
      </c>
      <c r="C29" s="62">
        <v>0.45205000000000001</v>
      </c>
      <c r="D29" s="48"/>
      <c r="E29" s="73">
        <f t="shared" si="0"/>
        <v>0.51129999999999998</v>
      </c>
      <c r="F29" s="72">
        <f t="shared" si="1"/>
        <v>0.45130000000000003</v>
      </c>
      <c r="G29" s="74">
        <f t="shared" si="2"/>
        <v>0.48130000000000001</v>
      </c>
    </row>
    <row r="30" spans="2:10" ht="21">
      <c r="B30" s="43">
        <v>28</v>
      </c>
      <c r="C30" s="62">
        <v>0.45169999999999999</v>
      </c>
      <c r="D30" s="48"/>
      <c r="E30" s="73">
        <f t="shared" si="0"/>
        <v>0.51129999999999998</v>
      </c>
      <c r="F30" s="72">
        <f t="shared" si="1"/>
        <v>0.45130000000000003</v>
      </c>
      <c r="G30" s="74">
        <f t="shared" si="2"/>
        <v>0.48130000000000001</v>
      </c>
    </row>
    <row r="31" spans="2:10" ht="21">
      <c r="B31" s="43">
        <v>29</v>
      </c>
      <c r="C31" s="62">
        <v>0.45119999999999999</v>
      </c>
      <c r="D31" s="48"/>
      <c r="E31" s="73">
        <f t="shared" si="0"/>
        <v>0.51129999999999998</v>
      </c>
      <c r="F31" s="72">
        <f t="shared" si="1"/>
        <v>0.45130000000000003</v>
      </c>
      <c r="G31" s="74">
        <f t="shared" si="2"/>
        <v>0.48130000000000001</v>
      </c>
    </row>
    <row r="32" spans="2:10" ht="21.75" thickBot="1">
      <c r="B32" s="44">
        <v>30</v>
      </c>
      <c r="C32" s="63">
        <v>0.45179999999999998</v>
      </c>
      <c r="D32" s="48"/>
      <c r="E32" s="75">
        <f t="shared" si="0"/>
        <v>0.51129999999999998</v>
      </c>
      <c r="F32" s="76">
        <f t="shared" si="1"/>
        <v>0.45130000000000003</v>
      </c>
      <c r="G32" s="77">
        <f t="shared" si="2"/>
        <v>0.48130000000000001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.75" customHeight="1"/>
  </sheetData>
  <mergeCells count="2">
    <mergeCell ref="I6:J6"/>
    <mergeCell ref="I10:J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AC32"/>
  <sheetViews>
    <sheetView topLeftCell="D1" zoomScale="55" zoomScaleNormal="55" workbookViewId="0">
      <selection activeCell="AF30" sqref="AF30"/>
    </sheetView>
  </sheetViews>
  <sheetFormatPr defaultColWidth="8.85546875" defaultRowHeight="15"/>
  <cols>
    <col min="2" max="2" width="8.7109375" style="3" bestFit="1" customWidth="1"/>
    <col min="3" max="3" width="23.140625" style="3" bestFit="1" customWidth="1"/>
    <col min="4" max="4" width="36.140625" style="3" bestFit="1" customWidth="1"/>
    <col min="5" max="7" width="8.7109375" style="3" bestFit="1" customWidth="1"/>
    <col min="8" max="8" width="3.28515625" customWidth="1"/>
    <col min="9" max="9" width="18.42578125" bestFit="1" customWidth="1"/>
    <col min="10" max="10" width="19.42578125" bestFit="1" customWidth="1"/>
    <col min="12" max="12" width="13.7109375" customWidth="1"/>
    <col min="13" max="13" width="19.42578125" bestFit="1" customWidth="1"/>
    <col min="14" max="14" width="14.28515625" bestFit="1" customWidth="1"/>
    <col min="15" max="15" width="21.7109375" bestFit="1" customWidth="1"/>
    <col min="18" max="18" width="13.42578125" bestFit="1" customWidth="1"/>
    <col min="19" max="19" width="19.42578125" bestFit="1" customWidth="1"/>
  </cols>
  <sheetData>
    <row r="1" spans="2:29" ht="15.75" thickBot="1"/>
    <row r="2" spans="2:29" ht="21">
      <c r="B2" s="35" t="s">
        <v>26</v>
      </c>
      <c r="C2" s="37" t="s">
        <v>27</v>
      </c>
      <c r="D2" s="64" t="s">
        <v>28</v>
      </c>
      <c r="E2" s="35" t="s">
        <v>29</v>
      </c>
      <c r="F2" s="36" t="s">
        <v>30</v>
      </c>
      <c r="G2" s="37" t="s">
        <v>31</v>
      </c>
      <c r="I2" s="53" t="s">
        <v>32</v>
      </c>
      <c r="J2" s="54">
        <f>MIN($C$3:$C$32)</f>
        <v>0.26500000000000001</v>
      </c>
      <c r="L2" s="35" t="s">
        <v>33</v>
      </c>
      <c r="M2" s="36" t="s">
        <v>34</v>
      </c>
      <c r="N2" s="36" t="s">
        <v>35</v>
      </c>
      <c r="O2" s="36" t="s">
        <v>36</v>
      </c>
      <c r="P2" s="37" t="s">
        <v>57</v>
      </c>
      <c r="R2" s="53" t="s">
        <v>39</v>
      </c>
      <c r="S2" s="54">
        <f>J9</f>
        <v>6.2679856156632177E-3</v>
      </c>
    </row>
    <row r="3" spans="2:29" ht="21.75" thickBot="1">
      <c r="B3" s="43">
        <v>1</v>
      </c>
      <c r="C3" s="39">
        <v>0.28100000000000003</v>
      </c>
      <c r="D3" s="65">
        <f>AVERAGE(C3:C32)</f>
        <v>0.27188333333333337</v>
      </c>
      <c r="E3" s="70">
        <f>$J$15</f>
        <v>0.28200000000000003</v>
      </c>
      <c r="F3" s="70">
        <f>$J$16</f>
        <v>0.28000000000000003</v>
      </c>
      <c r="G3" s="70">
        <f>$J$14</f>
        <v>0.28000000000000003</v>
      </c>
      <c r="I3" s="55" t="s">
        <v>38</v>
      </c>
      <c r="J3" s="56">
        <f>MAX($C$3:$C$32)</f>
        <v>0.28100000000000003</v>
      </c>
      <c r="L3" s="55">
        <f>TRUNC(J2,4)</f>
        <v>0.26500000000000001</v>
      </c>
      <c r="M3" s="42">
        <f>TRUNC((J11/2)+L3,4)</f>
        <v>0.26629999999999998</v>
      </c>
      <c r="N3" s="42">
        <f>TRUNC(2*M3-L3,4)</f>
        <v>0.2676</v>
      </c>
      <c r="O3" s="42" t="str">
        <f>L3&amp; " - "&amp;N3</f>
        <v>0.265 - 0.2676</v>
      </c>
      <c r="P3" s="39">
        <f>COUNTIFS($C$3:$C$32, "&gt;="&amp;L3, $C$3:$C$32, "&lt;="&amp;N3)</f>
        <v>14</v>
      </c>
      <c r="R3" s="49" t="s">
        <v>29</v>
      </c>
      <c r="S3" s="52">
        <f>J15</f>
        <v>0.28200000000000003</v>
      </c>
      <c r="AC3" t="s">
        <v>58</v>
      </c>
    </row>
    <row r="4" spans="2:29" ht="21">
      <c r="B4" s="43">
        <v>2</v>
      </c>
      <c r="C4" s="39">
        <v>0.27900000000000003</v>
      </c>
      <c r="D4" s="48"/>
      <c r="E4" s="70">
        <f t="shared" ref="E4:E32" si="0">$J$15</f>
        <v>0.28200000000000003</v>
      </c>
      <c r="F4" s="70">
        <f t="shared" ref="F4:F32" si="1">$J$16</f>
        <v>0.28000000000000003</v>
      </c>
      <c r="G4" s="70">
        <f t="shared" ref="G4:G32" si="2">$J$14</f>
        <v>0.28000000000000003</v>
      </c>
      <c r="I4" s="55" t="s">
        <v>40</v>
      </c>
      <c r="J4" s="56">
        <f>J3-J2</f>
        <v>1.6000000000000014E-2</v>
      </c>
      <c r="L4" s="55">
        <f t="shared" ref="L4:L9" si="3">TRUNC(L3+$J$11,4)</f>
        <v>0.26769999999999999</v>
      </c>
      <c r="M4" s="59">
        <f>$J$11+M3</f>
        <v>0.26900865221695169</v>
      </c>
      <c r="N4" s="42">
        <f t="shared" ref="N4:N9" si="4">TRUNC(2*M4-L4,4)</f>
        <v>0.27029999999999998</v>
      </c>
      <c r="O4" s="42" t="str">
        <f t="shared" ref="O4:O9" si="5">L4&amp; " - "&amp;N4</f>
        <v>0.2677 - 0.2703</v>
      </c>
      <c r="P4" s="39">
        <f t="shared" ref="P4:P9" si="6">COUNTIFS($C$3:$C$32, "&gt;="&amp;L4, $C$3:$C$32, "&lt;="&amp;N4)</f>
        <v>5</v>
      </c>
      <c r="R4" s="49" t="s">
        <v>30</v>
      </c>
      <c r="S4" s="52">
        <f>J16</f>
        <v>0.28000000000000003</v>
      </c>
    </row>
    <row r="5" spans="2:29" ht="21">
      <c r="B5" s="43">
        <v>3</v>
      </c>
      <c r="C5" s="39">
        <v>0.28050000000000003</v>
      </c>
      <c r="D5" s="48"/>
      <c r="E5" s="70">
        <f t="shared" si="0"/>
        <v>0.28200000000000003</v>
      </c>
      <c r="F5" s="70">
        <f t="shared" si="1"/>
        <v>0.28000000000000003</v>
      </c>
      <c r="G5" s="70">
        <f t="shared" si="2"/>
        <v>0.28000000000000003</v>
      </c>
      <c r="I5" s="55" t="s">
        <v>41</v>
      </c>
      <c r="J5" s="56">
        <f>COUNT($C$3:$C$32)</f>
        <v>30</v>
      </c>
      <c r="L5" s="55">
        <f t="shared" si="3"/>
        <v>0.27039999999999997</v>
      </c>
      <c r="M5" s="59">
        <f t="shared" ref="M5:M9" si="7">$J$11+M4</f>
        <v>0.27171730443390341</v>
      </c>
      <c r="N5" s="42">
        <f t="shared" si="4"/>
        <v>0.27300000000000002</v>
      </c>
      <c r="O5" s="42" t="str">
        <f t="shared" si="5"/>
        <v>0.2704 - 0.273</v>
      </c>
      <c r="P5" s="39">
        <f>COUNTIFS($C$3:$C$32, "&gt;="&amp;L5, $C$3:$C$32, "&lt;="&amp;N5)</f>
        <v>0</v>
      </c>
      <c r="R5" s="49" t="s">
        <v>42</v>
      </c>
      <c r="S5" s="50">
        <f>J17</f>
        <v>5.3180296473616516E-2</v>
      </c>
    </row>
    <row r="6" spans="2:29" ht="21">
      <c r="B6" s="43">
        <v>4</v>
      </c>
      <c r="C6" s="39">
        <v>0.28000000000000003</v>
      </c>
      <c r="D6" s="48"/>
      <c r="E6" s="70">
        <f t="shared" si="0"/>
        <v>0.28200000000000003</v>
      </c>
      <c r="F6" s="70">
        <f t="shared" si="1"/>
        <v>0.28000000000000003</v>
      </c>
      <c r="G6" s="70">
        <f t="shared" si="2"/>
        <v>0.28000000000000003</v>
      </c>
      <c r="I6" s="123"/>
      <c r="J6" s="124"/>
      <c r="L6" s="55">
        <f t="shared" si="3"/>
        <v>0.27310000000000001</v>
      </c>
      <c r="M6" s="59">
        <f t="shared" si="7"/>
        <v>0.27442595665085512</v>
      </c>
      <c r="N6" s="42">
        <f t="shared" si="4"/>
        <v>0.2757</v>
      </c>
      <c r="O6" s="42" t="str">
        <f t="shared" si="5"/>
        <v>0.2731 - 0.2757</v>
      </c>
      <c r="P6" s="39">
        <f>COUNTIFS($C$3:$C$32, "&gt;="&amp;L6, $C$3:$C$32, "&lt;="&amp;N6)</f>
        <v>0</v>
      </c>
      <c r="R6" s="49" t="s">
        <v>44</v>
      </c>
      <c r="S6" s="50">
        <f>J22</f>
        <v>0.53800733265808631</v>
      </c>
    </row>
    <row r="7" spans="2:29" ht="21.75" thickBot="1">
      <c r="B7" s="43">
        <v>5</v>
      </c>
      <c r="C7" s="39">
        <v>0.28000000000000003</v>
      </c>
      <c r="D7" s="48"/>
      <c r="E7" s="70">
        <f t="shared" si="0"/>
        <v>0.28200000000000003</v>
      </c>
      <c r="F7" s="70">
        <f t="shared" si="1"/>
        <v>0.28000000000000003</v>
      </c>
      <c r="G7" s="70">
        <f t="shared" si="2"/>
        <v>0.28000000000000003</v>
      </c>
      <c r="I7" s="55" t="s">
        <v>43</v>
      </c>
      <c r="J7" s="56">
        <f>AVERAGE($C$3:$C$32)</f>
        <v>0.27188333333333337</v>
      </c>
      <c r="L7" s="55">
        <f t="shared" si="3"/>
        <v>0.27579999999999999</v>
      </c>
      <c r="M7" s="59">
        <f t="shared" si="7"/>
        <v>0.27713460886780683</v>
      </c>
      <c r="N7" s="42">
        <f t="shared" si="4"/>
        <v>0.27839999999999998</v>
      </c>
      <c r="O7" s="42" t="str">
        <f t="shared" si="5"/>
        <v>0.2758 - 0.2784</v>
      </c>
      <c r="P7" s="39">
        <f t="shared" si="6"/>
        <v>0</v>
      </c>
      <c r="R7" s="47" t="s">
        <v>46</v>
      </c>
      <c r="S7" s="51">
        <f>J23</f>
        <v>0.43164673971085338</v>
      </c>
    </row>
    <row r="8" spans="2:29" ht="21">
      <c r="B8" s="43">
        <v>6</v>
      </c>
      <c r="C8" s="39">
        <v>0.27900000000000003</v>
      </c>
      <c r="D8" s="48"/>
      <c r="E8" s="70">
        <f t="shared" si="0"/>
        <v>0.28200000000000003</v>
      </c>
      <c r="F8" s="70">
        <f t="shared" si="1"/>
        <v>0.28000000000000003</v>
      </c>
      <c r="G8" s="70">
        <f t="shared" si="2"/>
        <v>0.28000000000000003</v>
      </c>
      <c r="I8" s="55" t="s">
        <v>45</v>
      </c>
      <c r="J8" s="56">
        <f>MODE($C$3:$C$32)</f>
        <v>0.26700000000000002</v>
      </c>
      <c r="L8" s="55">
        <f t="shared" si="3"/>
        <v>0.27850000000000003</v>
      </c>
      <c r="M8" s="59">
        <f t="shared" si="7"/>
        <v>0.27984326108475854</v>
      </c>
      <c r="N8" s="42">
        <f t="shared" si="4"/>
        <v>0.28110000000000002</v>
      </c>
      <c r="O8" s="42" t="str">
        <f t="shared" si="5"/>
        <v>0.2785 - 0.2811</v>
      </c>
      <c r="P8" s="39">
        <f t="shared" si="6"/>
        <v>11</v>
      </c>
    </row>
    <row r="9" spans="2:29" ht="21.75" thickBot="1">
      <c r="B9" s="43">
        <v>7</v>
      </c>
      <c r="C9" s="39">
        <v>0.27900000000000003</v>
      </c>
      <c r="D9" s="48"/>
      <c r="E9" s="70">
        <f t="shared" si="0"/>
        <v>0.28200000000000003</v>
      </c>
      <c r="F9" s="70">
        <f t="shared" si="1"/>
        <v>0.28000000000000003</v>
      </c>
      <c r="G9" s="70">
        <f t="shared" si="2"/>
        <v>0.28000000000000003</v>
      </c>
      <c r="I9" s="55" t="s">
        <v>39</v>
      </c>
      <c r="J9" s="56">
        <f>_xlfn.STDEV.S($C$3:$C$32)</f>
        <v>6.2679856156632177E-3</v>
      </c>
      <c r="L9" s="57">
        <f t="shared" si="3"/>
        <v>0.28120000000000001</v>
      </c>
      <c r="M9" s="60">
        <f t="shared" si="7"/>
        <v>0.28255191330171026</v>
      </c>
      <c r="N9" s="46">
        <f t="shared" si="4"/>
        <v>0.28389999999999999</v>
      </c>
      <c r="O9" s="46" t="str">
        <f t="shared" si="5"/>
        <v>0.2812 - 0.2839</v>
      </c>
      <c r="P9" s="41">
        <f t="shared" si="6"/>
        <v>0</v>
      </c>
    </row>
    <row r="10" spans="2:29" ht="21">
      <c r="B10" s="43">
        <v>8</v>
      </c>
      <c r="C10" s="39">
        <v>0.27900000000000003</v>
      </c>
      <c r="D10" s="48"/>
      <c r="E10" s="70">
        <f t="shared" si="0"/>
        <v>0.28200000000000003</v>
      </c>
      <c r="F10" s="70">
        <f t="shared" si="1"/>
        <v>0.28000000000000003</v>
      </c>
      <c r="G10" s="70">
        <f t="shared" si="2"/>
        <v>0.28000000000000003</v>
      </c>
      <c r="I10" s="123" t="s">
        <v>47</v>
      </c>
      <c r="J10" s="124"/>
    </row>
    <row r="11" spans="2:29" ht="21">
      <c r="B11" s="43">
        <v>9</v>
      </c>
      <c r="C11" s="39">
        <v>0.28050000000000003</v>
      </c>
      <c r="D11" s="48"/>
      <c r="E11" s="70">
        <f t="shared" si="0"/>
        <v>0.28200000000000003</v>
      </c>
      <c r="F11" s="70">
        <f t="shared" si="1"/>
        <v>0.28000000000000003</v>
      </c>
      <c r="G11" s="70">
        <f t="shared" si="2"/>
        <v>0.28000000000000003</v>
      </c>
      <c r="I11" s="55" t="s">
        <v>48</v>
      </c>
      <c r="J11" s="56">
        <f>J4/(1+(3.322*LOG(J5)))</f>
        <v>2.7086522169517194E-3</v>
      </c>
    </row>
    <row r="12" spans="2:29" ht="21">
      <c r="B12" s="43">
        <v>10</v>
      </c>
      <c r="C12" s="39">
        <v>0.28000000000000003</v>
      </c>
      <c r="D12" s="48"/>
      <c r="E12" s="70">
        <f t="shared" si="0"/>
        <v>0.28200000000000003</v>
      </c>
      <c r="F12" s="70">
        <f t="shared" si="1"/>
        <v>0.28000000000000003</v>
      </c>
      <c r="G12" s="70">
        <f t="shared" si="2"/>
        <v>0.28000000000000003</v>
      </c>
      <c r="I12" s="55" t="s">
        <v>49</v>
      </c>
      <c r="J12" s="56">
        <f>ROUND(J4/J11,0)</f>
        <v>6</v>
      </c>
    </row>
    <row r="13" spans="2:29" ht="21">
      <c r="B13" s="43">
        <v>11</v>
      </c>
      <c r="C13" s="39">
        <v>0.28100000000000003</v>
      </c>
      <c r="D13" s="48"/>
      <c r="E13" s="70">
        <f t="shared" si="0"/>
        <v>0.28200000000000003</v>
      </c>
      <c r="F13" s="70">
        <f t="shared" si="1"/>
        <v>0.28000000000000003</v>
      </c>
      <c r="G13" s="70">
        <f t="shared" si="2"/>
        <v>0.28000000000000003</v>
      </c>
      <c r="I13" s="55" t="s">
        <v>50</v>
      </c>
      <c r="J13" s="61">
        <v>2E-3</v>
      </c>
    </row>
    <row r="14" spans="2:29" ht="21">
      <c r="B14" s="43">
        <v>12</v>
      </c>
      <c r="C14" s="39">
        <v>0.26850000000000002</v>
      </c>
      <c r="D14" s="48"/>
      <c r="E14" s="70">
        <f t="shared" si="0"/>
        <v>0.28200000000000003</v>
      </c>
      <c r="F14" s="70">
        <f t="shared" si="1"/>
        <v>0.28000000000000003</v>
      </c>
      <c r="G14" s="70">
        <f t="shared" si="2"/>
        <v>0.28000000000000003</v>
      </c>
      <c r="I14" s="49" t="s">
        <v>31</v>
      </c>
      <c r="J14" s="52">
        <f>'Dims Check'!D7</f>
        <v>0.28000000000000003</v>
      </c>
    </row>
    <row r="15" spans="2:29" ht="21">
      <c r="B15" s="43">
        <v>13</v>
      </c>
      <c r="C15" s="39">
        <v>0.26700000000000002</v>
      </c>
      <c r="D15" s="48"/>
      <c r="E15" s="70">
        <f t="shared" si="0"/>
        <v>0.28200000000000003</v>
      </c>
      <c r="F15" s="70">
        <f t="shared" si="1"/>
        <v>0.28000000000000003</v>
      </c>
      <c r="G15" s="70">
        <f t="shared" si="2"/>
        <v>0.28000000000000003</v>
      </c>
      <c r="I15" s="49" t="s">
        <v>29</v>
      </c>
      <c r="J15" s="52">
        <f>J14+J13</f>
        <v>0.28200000000000003</v>
      </c>
    </row>
    <row r="16" spans="2:29" ht="21">
      <c r="B16" s="43">
        <v>14</v>
      </c>
      <c r="C16" s="39">
        <v>0.26850000000000002</v>
      </c>
      <c r="D16" s="48"/>
      <c r="E16" s="70">
        <f t="shared" si="0"/>
        <v>0.28200000000000003</v>
      </c>
      <c r="F16" s="70">
        <f t="shared" si="1"/>
        <v>0.28000000000000003</v>
      </c>
      <c r="G16" s="70">
        <f t="shared" si="2"/>
        <v>0.28000000000000003</v>
      </c>
      <c r="I16" s="49" t="s">
        <v>30</v>
      </c>
      <c r="J16" s="52">
        <f>J14</f>
        <v>0.28000000000000003</v>
      </c>
    </row>
    <row r="17" spans="2:10" ht="21">
      <c r="B17" s="43">
        <v>15</v>
      </c>
      <c r="C17" s="39">
        <v>0.26750000000000002</v>
      </c>
      <c r="D17" s="48"/>
      <c r="E17" s="70">
        <f t="shared" si="0"/>
        <v>0.28200000000000003</v>
      </c>
      <c r="F17" s="70">
        <f t="shared" si="1"/>
        <v>0.28000000000000003</v>
      </c>
      <c r="G17" s="70">
        <f t="shared" si="2"/>
        <v>0.28000000000000003</v>
      </c>
      <c r="I17" s="49" t="s">
        <v>42</v>
      </c>
      <c r="J17" s="50">
        <f>(J15-J16)/(6*J9)</f>
        <v>5.3180296473616516E-2</v>
      </c>
    </row>
    <row r="18" spans="2:10" ht="21">
      <c r="B18" s="43">
        <v>16</v>
      </c>
      <c r="C18" s="39">
        <v>0.26700000000000002</v>
      </c>
      <c r="D18" s="48"/>
      <c r="E18" s="70">
        <f t="shared" si="0"/>
        <v>0.28200000000000003</v>
      </c>
      <c r="F18" s="70">
        <f t="shared" si="1"/>
        <v>0.28000000000000003</v>
      </c>
      <c r="G18" s="70">
        <f t="shared" si="2"/>
        <v>0.28000000000000003</v>
      </c>
      <c r="I18" s="49" t="s">
        <v>51</v>
      </c>
      <c r="J18" s="50">
        <f>J5/J19</f>
        <v>30.260238047205974</v>
      </c>
    </row>
    <row r="19" spans="2:10" ht="23.25">
      <c r="B19" s="43">
        <v>17</v>
      </c>
      <c r="C19" s="39">
        <v>0.26700000000000002</v>
      </c>
      <c r="D19" s="48"/>
      <c r="E19" s="70">
        <f t="shared" si="0"/>
        <v>0.28200000000000003</v>
      </c>
      <c r="F19" s="70">
        <f t="shared" si="1"/>
        <v>0.28000000000000003</v>
      </c>
      <c r="G19" s="70">
        <f t="shared" si="2"/>
        <v>0.28000000000000003</v>
      </c>
      <c r="I19" s="49" t="s">
        <v>52</v>
      </c>
      <c r="J19" s="66">
        <v>0.99139999999999995</v>
      </c>
    </row>
    <row r="20" spans="2:10" ht="21">
      <c r="B20" s="43">
        <v>18</v>
      </c>
      <c r="C20" s="39">
        <v>0.26800000000000002</v>
      </c>
      <c r="D20" s="48"/>
      <c r="E20" s="70">
        <f t="shared" si="0"/>
        <v>0.28200000000000003</v>
      </c>
      <c r="F20" s="70">
        <f t="shared" si="1"/>
        <v>0.28000000000000003</v>
      </c>
      <c r="G20" s="70">
        <f t="shared" si="2"/>
        <v>0.28000000000000003</v>
      </c>
      <c r="I20" s="49" t="s">
        <v>53</v>
      </c>
      <c r="J20" s="56">
        <f>(J15-J24)/$J$9</f>
        <v>1.6140219979742589</v>
      </c>
    </row>
    <row r="21" spans="2:10" ht="21">
      <c r="B21" s="43">
        <v>19</v>
      </c>
      <c r="C21" s="39">
        <v>0.26650000000000001</v>
      </c>
      <c r="D21" s="48"/>
      <c r="E21" s="70">
        <f t="shared" si="0"/>
        <v>0.28200000000000003</v>
      </c>
      <c r="F21" s="70">
        <f t="shared" si="1"/>
        <v>0.28000000000000003</v>
      </c>
      <c r="G21" s="70">
        <f t="shared" si="2"/>
        <v>0.28000000000000003</v>
      </c>
      <c r="I21" s="49" t="s">
        <v>54</v>
      </c>
      <c r="J21" s="56">
        <f>(J16-J24)/$J$9</f>
        <v>1.2949402191325601</v>
      </c>
    </row>
    <row r="22" spans="2:10" ht="21">
      <c r="B22" s="43">
        <v>20</v>
      </c>
      <c r="C22" s="39">
        <v>0.26700000000000002</v>
      </c>
      <c r="D22" s="48"/>
      <c r="E22" s="70">
        <f t="shared" si="0"/>
        <v>0.28200000000000003</v>
      </c>
      <c r="F22" s="70">
        <f t="shared" si="1"/>
        <v>0.28000000000000003</v>
      </c>
      <c r="G22" s="70">
        <f t="shared" si="2"/>
        <v>0.28000000000000003</v>
      </c>
      <c r="I22" s="49" t="s">
        <v>44</v>
      </c>
      <c r="J22" s="50">
        <f>J20/3</f>
        <v>0.53800733265808631</v>
      </c>
    </row>
    <row r="23" spans="2:10" ht="21">
      <c r="B23" s="43">
        <v>21</v>
      </c>
      <c r="C23" s="39">
        <v>0.26750000000000002</v>
      </c>
      <c r="D23" s="48"/>
      <c r="E23" s="70">
        <f t="shared" si="0"/>
        <v>0.28200000000000003</v>
      </c>
      <c r="F23" s="70">
        <f t="shared" si="1"/>
        <v>0.28000000000000003</v>
      </c>
      <c r="G23" s="70">
        <f t="shared" si="2"/>
        <v>0.28000000000000003</v>
      </c>
      <c r="I23" s="49" t="s">
        <v>46</v>
      </c>
      <c r="J23" s="50">
        <f>J21/3</f>
        <v>0.43164673971085338</v>
      </c>
    </row>
    <row r="24" spans="2:10" ht="21.75" thickBot="1">
      <c r="B24" s="43">
        <v>22</v>
      </c>
      <c r="C24" s="39">
        <v>0.26700000000000002</v>
      </c>
      <c r="D24" s="48"/>
      <c r="E24" s="70">
        <f t="shared" si="0"/>
        <v>0.28200000000000003</v>
      </c>
      <c r="F24" s="70">
        <f t="shared" si="1"/>
        <v>0.28000000000000003</v>
      </c>
      <c r="G24" s="70">
        <f t="shared" si="2"/>
        <v>0.28000000000000003</v>
      </c>
      <c r="I24" s="47" t="s">
        <v>55</v>
      </c>
      <c r="J24" s="51">
        <f>AVERAGE(C3:C32)</f>
        <v>0.27188333333333337</v>
      </c>
    </row>
    <row r="25" spans="2:10" ht="21">
      <c r="B25" s="43">
        <v>23</v>
      </c>
      <c r="C25" s="39">
        <v>0.26750000000000002</v>
      </c>
      <c r="D25" s="48"/>
      <c r="E25" s="70">
        <f t="shared" si="0"/>
        <v>0.28200000000000003</v>
      </c>
      <c r="F25" s="70">
        <f t="shared" si="1"/>
        <v>0.28000000000000003</v>
      </c>
      <c r="G25" s="70">
        <f t="shared" si="2"/>
        <v>0.28000000000000003</v>
      </c>
    </row>
    <row r="26" spans="2:10" ht="21">
      <c r="B26" s="43">
        <v>24</v>
      </c>
      <c r="C26" s="39">
        <v>0.26800000000000002</v>
      </c>
      <c r="D26" s="48"/>
      <c r="E26" s="70">
        <f t="shared" si="0"/>
        <v>0.28200000000000003</v>
      </c>
      <c r="F26" s="70">
        <f t="shared" si="1"/>
        <v>0.28000000000000003</v>
      </c>
      <c r="G26" s="70">
        <f t="shared" si="2"/>
        <v>0.28000000000000003</v>
      </c>
    </row>
    <row r="27" spans="2:10" ht="21">
      <c r="B27" s="43">
        <v>25</v>
      </c>
      <c r="C27" s="39">
        <v>0.26500000000000001</v>
      </c>
      <c r="D27" s="48"/>
      <c r="E27" s="70">
        <f t="shared" si="0"/>
        <v>0.28200000000000003</v>
      </c>
      <c r="F27" s="70">
        <f t="shared" si="1"/>
        <v>0.28000000000000003</v>
      </c>
      <c r="G27" s="70">
        <f t="shared" si="2"/>
        <v>0.28000000000000003</v>
      </c>
    </row>
    <row r="28" spans="2:10" ht="21">
      <c r="B28" s="43">
        <v>26</v>
      </c>
      <c r="C28" s="39">
        <v>0.26700000000000002</v>
      </c>
      <c r="D28" s="48"/>
      <c r="E28" s="70">
        <f t="shared" si="0"/>
        <v>0.28200000000000003</v>
      </c>
      <c r="F28" s="70">
        <f t="shared" si="1"/>
        <v>0.28000000000000003</v>
      </c>
      <c r="G28" s="70">
        <f t="shared" si="2"/>
        <v>0.28000000000000003</v>
      </c>
    </row>
    <row r="29" spans="2:10" ht="21">
      <c r="B29" s="43">
        <v>27</v>
      </c>
      <c r="C29" s="39">
        <v>0.26750000000000002</v>
      </c>
      <c r="D29" s="48"/>
      <c r="E29" s="70">
        <f t="shared" si="0"/>
        <v>0.28200000000000003</v>
      </c>
      <c r="F29" s="70">
        <f t="shared" si="1"/>
        <v>0.28000000000000003</v>
      </c>
      <c r="G29" s="70">
        <f t="shared" si="2"/>
        <v>0.28000000000000003</v>
      </c>
    </row>
    <row r="30" spans="2:10" ht="21">
      <c r="B30" s="43">
        <v>28</v>
      </c>
      <c r="C30" s="39">
        <v>0.26600000000000001</v>
      </c>
      <c r="D30" s="48"/>
      <c r="E30" s="70">
        <f t="shared" si="0"/>
        <v>0.28200000000000003</v>
      </c>
      <c r="F30" s="70">
        <f t="shared" si="1"/>
        <v>0.28000000000000003</v>
      </c>
      <c r="G30" s="70">
        <f t="shared" si="2"/>
        <v>0.28000000000000003</v>
      </c>
    </row>
    <row r="31" spans="2:10" ht="21">
      <c r="B31" s="43">
        <v>29</v>
      </c>
      <c r="C31" s="39">
        <v>0.26650000000000001</v>
      </c>
      <c r="D31" s="48"/>
      <c r="E31" s="70">
        <f t="shared" si="0"/>
        <v>0.28200000000000003</v>
      </c>
      <c r="F31" s="70">
        <f t="shared" si="1"/>
        <v>0.28000000000000003</v>
      </c>
      <c r="G31" s="70">
        <f t="shared" si="2"/>
        <v>0.28000000000000003</v>
      </c>
    </row>
    <row r="32" spans="2:10" ht="21.75" thickBot="1">
      <c r="B32" s="44">
        <v>30</v>
      </c>
      <c r="C32" s="41">
        <v>0.26850000000000002</v>
      </c>
      <c r="D32" s="48"/>
      <c r="E32" s="70">
        <f t="shared" si="0"/>
        <v>0.28200000000000003</v>
      </c>
      <c r="F32" s="70">
        <f t="shared" si="1"/>
        <v>0.28000000000000003</v>
      </c>
      <c r="G32" s="70">
        <f t="shared" si="2"/>
        <v>0.28000000000000003</v>
      </c>
    </row>
  </sheetData>
  <mergeCells count="2">
    <mergeCell ref="I6:J6"/>
    <mergeCell ref="I10:J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T32"/>
  <sheetViews>
    <sheetView topLeftCell="H11" zoomScale="70" zoomScaleNormal="70" workbookViewId="0">
      <selection activeCell="J2" sqref="J2:K24"/>
    </sheetView>
  </sheetViews>
  <sheetFormatPr defaultColWidth="8.85546875" defaultRowHeight="15"/>
  <cols>
    <col min="2" max="2" width="6.28515625" bestFit="1" customWidth="1"/>
    <col min="3" max="3" width="23.42578125" bestFit="1" customWidth="1"/>
    <col min="4" max="4" width="37.28515625" bestFit="1" customWidth="1"/>
    <col min="5" max="5" width="2.85546875" customWidth="1"/>
    <col min="6" max="7" width="8.7109375" bestFit="1" customWidth="1"/>
    <col min="8" max="8" width="9.42578125" bestFit="1" customWidth="1"/>
    <col min="9" max="9" width="2.7109375" customWidth="1"/>
    <col min="10" max="10" width="14.42578125" bestFit="1" customWidth="1"/>
    <col min="11" max="11" width="19.42578125" bestFit="1" customWidth="1"/>
    <col min="13" max="13" width="12" bestFit="1" customWidth="1"/>
    <col min="14" max="14" width="19.42578125" bestFit="1" customWidth="1"/>
    <col min="15" max="15" width="14.28515625" bestFit="1" customWidth="1"/>
    <col min="16" max="16" width="21.7109375" bestFit="1" customWidth="1"/>
    <col min="19" max="19" width="12.42578125" bestFit="1" customWidth="1"/>
    <col min="20" max="20" width="19.42578125" bestFit="1" customWidth="1"/>
  </cols>
  <sheetData>
    <row r="1" spans="2:20" ht="15.75" thickBot="1"/>
    <row r="2" spans="2:20" ht="21">
      <c r="B2" s="35" t="s">
        <v>26</v>
      </c>
      <c r="C2" s="37" t="s">
        <v>27</v>
      </c>
      <c r="D2" s="64" t="s">
        <v>28</v>
      </c>
      <c r="E2" s="48"/>
      <c r="F2" s="35" t="s">
        <v>29</v>
      </c>
      <c r="G2" s="36" t="s">
        <v>30</v>
      </c>
      <c r="H2" s="37" t="s">
        <v>31</v>
      </c>
      <c r="J2" s="53" t="s">
        <v>32</v>
      </c>
      <c r="K2" s="54">
        <f>MIN($C$3:$C$32)</f>
        <v>0.3705</v>
      </c>
      <c r="M2" s="35" t="s">
        <v>33</v>
      </c>
      <c r="N2" s="36" t="s">
        <v>34</v>
      </c>
      <c r="O2" s="36" t="s">
        <v>35</v>
      </c>
      <c r="P2" s="36" t="s">
        <v>36</v>
      </c>
      <c r="Q2" s="37" t="s">
        <v>57</v>
      </c>
      <c r="S2" s="55" t="s">
        <v>39</v>
      </c>
      <c r="T2" s="54">
        <f>K9</f>
        <v>9.6924547025467028E-3</v>
      </c>
    </row>
    <row r="3" spans="2:20" ht="21.75" thickBot="1">
      <c r="B3" s="43">
        <v>1</v>
      </c>
      <c r="C3" s="62">
        <v>0.39200000000000002</v>
      </c>
      <c r="D3" s="65">
        <f>AVERAGE(C3:C3)</f>
        <v>0.39200000000000002</v>
      </c>
      <c r="E3" s="48"/>
      <c r="F3" s="73">
        <f>$K$15</f>
        <v>0.39100000000000001</v>
      </c>
      <c r="G3" s="72">
        <f>$K$16</f>
        <v>0.38100000000000001</v>
      </c>
      <c r="H3" s="39">
        <f>$K$14</f>
        <v>0.38600000000000001</v>
      </c>
      <c r="J3" s="55" t="s">
        <v>38</v>
      </c>
      <c r="K3" s="56">
        <f>MAX($C$3:$C$32)</f>
        <v>0.4</v>
      </c>
      <c r="M3" s="55">
        <f>TRUNC(K2,4)</f>
        <v>0.3705</v>
      </c>
      <c r="N3" s="42">
        <f>TRUNC((K11/2)+M3,4)</f>
        <v>0.37290000000000001</v>
      </c>
      <c r="O3" s="42">
        <f>TRUNC(2*N3-M3,4)</f>
        <v>0.37530000000000002</v>
      </c>
      <c r="P3" s="42" t="str">
        <f>M3&amp; " - "&amp;O3</f>
        <v>0.3705 - 0.3753</v>
      </c>
      <c r="Q3" s="39">
        <f>COUNTIFS($C$3:$C$32, "&gt;="&amp;M3, $C$3:$C$32, "&lt;="&amp;O3)</f>
        <v>17</v>
      </c>
      <c r="S3" s="49" t="s">
        <v>29</v>
      </c>
      <c r="T3" s="52">
        <f>K15</f>
        <v>0.39100000000000001</v>
      </c>
    </row>
    <row r="4" spans="2:20" ht="21">
      <c r="B4" s="43">
        <v>2</v>
      </c>
      <c r="C4" s="62">
        <v>0.38900000000000001</v>
      </c>
      <c r="F4" s="73">
        <f t="shared" ref="F4:F32" si="0">$K$15</f>
        <v>0.39100000000000001</v>
      </c>
      <c r="G4" s="72">
        <f t="shared" ref="G4:G32" si="1">$K$16</f>
        <v>0.38100000000000001</v>
      </c>
      <c r="H4" s="39">
        <f t="shared" ref="H4:H32" si="2">$K$14</f>
        <v>0.38600000000000001</v>
      </c>
      <c r="J4" s="55" t="s">
        <v>40</v>
      </c>
      <c r="K4" s="56">
        <f>K3-K2</f>
        <v>2.9500000000000026E-2</v>
      </c>
      <c r="M4" s="55">
        <f t="shared" ref="M4:M9" si="3">TRUNC(M3+$K$11,4)</f>
        <v>0.37540000000000001</v>
      </c>
      <c r="N4" s="59">
        <f>$K$11+N3</f>
        <v>0.37789407752500476</v>
      </c>
      <c r="O4" s="42">
        <f t="shared" ref="O4:O9" si="4">TRUNC(2*N4-M4,4)</f>
        <v>0.38030000000000003</v>
      </c>
      <c r="P4" s="42" t="str">
        <f t="shared" ref="P4:P9" si="5">M4&amp; " - "&amp;O4</f>
        <v>0.3754 - 0.3803</v>
      </c>
      <c r="Q4" s="39">
        <f t="shared" ref="Q4:Q9" si="6">COUNTIFS($C$3:$C$32, "&gt;="&amp;M4, $C$3:$C$32, "&lt;="&amp;O4)</f>
        <v>1</v>
      </c>
      <c r="S4" s="49" t="s">
        <v>30</v>
      </c>
      <c r="T4" s="52">
        <f>K16</f>
        <v>0.38100000000000001</v>
      </c>
    </row>
    <row r="5" spans="2:20" ht="21">
      <c r="B5" s="43">
        <v>3</v>
      </c>
      <c r="C5" s="62">
        <v>0.39</v>
      </c>
      <c r="F5" s="73">
        <f t="shared" si="0"/>
        <v>0.39100000000000001</v>
      </c>
      <c r="G5" s="72">
        <f t="shared" si="1"/>
        <v>0.38100000000000001</v>
      </c>
      <c r="H5" s="39">
        <f t="shared" si="2"/>
        <v>0.38600000000000001</v>
      </c>
      <c r="J5" s="55" t="s">
        <v>41</v>
      </c>
      <c r="K5" s="56">
        <f>COUNT($C$3:$C$32)</f>
        <v>30</v>
      </c>
      <c r="M5" s="55">
        <f t="shared" si="3"/>
        <v>0.38030000000000003</v>
      </c>
      <c r="N5" s="59">
        <f t="shared" ref="N5:N9" si="7">$K$11+N4</f>
        <v>0.3828881550500095</v>
      </c>
      <c r="O5" s="42">
        <f t="shared" si="4"/>
        <v>0.38540000000000002</v>
      </c>
      <c r="P5" s="42" t="str">
        <f t="shared" si="5"/>
        <v>0.3803 - 0.3854</v>
      </c>
      <c r="Q5" s="39">
        <f>COUNTIFS($C$3:$C$32, "&gt;="&amp;M5, $C$3:$C$32, "&lt;="&amp;O5)</f>
        <v>0</v>
      </c>
      <c r="S5" s="49" t="s">
        <v>42</v>
      </c>
      <c r="T5" s="50">
        <f>K17</f>
        <v>0.17195506379088363</v>
      </c>
    </row>
    <row r="6" spans="2:20" ht="21">
      <c r="B6" s="43">
        <v>4</v>
      </c>
      <c r="C6" s="62">
        <v>0.39</v>
      </c>
      <c r="F6" s="73">
        <f t="shared" si="0"/>
        <v>0.39100000000000001</v>
      </c>
      <c r="G6" s="72">
        <f t="shared" si="1"/>
        <v>0.38100000000000001</v>
      </c>
      <c r="H6" s="39">
        <f t="shared" si="2"/>
        <v>0.38600000000000001</v>
      </c>
      <c r="J6" s="123"/>
      <c r="K6" s="124"/>
      <c r="M6" s="55">
        <f t="shared" si="3"/>
        <v>0.38519999999999999</v>
      </c>
      <c r="N6" s="59">
        <f t="shared" si="7"/>
        <v>0.38788223257501425</v>
      </c>
      <c r="O6" s="42">
        <f t="shared" si="4"/>
        <v>0.39050000000000001</v>
      </c>
      <c r="P6" s="42" t="str">
        <f t="shared" si="5"/>
        <v>0.3852 - 0.3905</v>
      </c>
      <c r="Q6" s="39">
        <f>COUNTIFS($C$3:$C$32, "&gt;="&amp;M6, $C$3:$C$32, "&lt;="&amp;O6)</f>
        <v>10</v>
      </c>
      <c r="S6" s="49" t="s">
        <v>44</v>
      </c>
      <c r="T6" s="50">
        <f>K22</f>
        <v>0.39320391253515602</v>
      </c>
    </row>
    <row r="7" spans="2:20" ht="21.75" thickBot="1">
      <c r="B7" s="43">
        <v>5</v>
      </c>
      <c r="C7" s="62">
        <v>0.39050000000000001</v>
      </c>
      <c r="F7" s="73">
        <f t="shared" si="0"/>
        <v>0.39100000000000001</v>
      </c>
      <c r="G7" s="72">
        <f t="shared" si="1"/>
        <v>0.38100000000000001</v>
      </c>
      <c r="H7" s="39">
        <f t="shared" si="2"/>
        <v>0.38600000000000001</v>
      </c>
      <c r="J7" s="55" t="s">
        <v>43</v>
      </c>
      <c r="K7" s="56">
        <f>AVERAGE($C$3:$C$32)</f>
        <v>0.37956666666666661</v>
      </c>
      <c r="M7" s="55">
        <f t="shared" si="3"/>
        <v>0.3901</v>
      </c>
      <c r="N7" s="59">
        <f t="shared" si="7"/>
        <v>0.392876310100019</v>
      </c>
      <c r="O7" s="42">
        <f t="shared" si="4"/>
        <v>0.39560000000000001</v>
      </c>
      <c r="P7" s="42" t="str">
        <f t="shared" si="5"/>
        <v>0.3901 - 0.3956</v>
      </c>
      <c r="Q7" s="39">
        <f t="shared" si="6"/>
        <v>2</v>
      </c>
      <c r="S7" s="49" t="s">
        <v>46</v>
      </c>
      <c r="T7" s="51">
        <f>K23</f>
        <v>4.9293784953388799E-2</v>
      </c>
    </row>
    <row r="8" spans="2:20" ht="21">
      <c r="B8" s="43">
        <v>6</v>
      </c>
      <c r="C8" s="62">
        <v>0.39</v>
      </c>
      <c r="F8" s="73">
        <f t="shared" si="0"/>
        <v>0.39100000000000001</v>
      </c>
      <c r="G8" s="72">
        <f t="shared" si="1"/>
        <v>0.38100000000000001</v>
      </c>
      <c r="H8" s="39">
        <f t="shared" si="2"/>
        <v>0.38600000000000001</v>
      </c>
      <c r="J8" s="55" t="s">
        <v>45</v>
      </c>
      <c r="K8" s="56">
        <f>MODE($C$3:$C$32)</f>
        <v>0.3715</v>
      </c>
      <c r="M8" s="55">
        <f t="shared" si="3"/>
        <v>0.39500000000000002</v>
      </c>
      <c r="N8" s="59">
        <f t="shared" si="7"/>
        <v>0.39787038762502375</v>
      </c>
      <c r="O8" s="42">
        <f t="shared" si="4"/>
        <v>0.4007</v>
      </c>
      <c r="P8" s="42" t="str">
        <f t="shared" si="5"/>
        <v>0.395 - 0.4007</v>
      </c>
      <c r="Q8" s="39">
        <f t="shared" si="6"/>
        <v>1</v>
      </c>
    </row>
    <row r="9" spans="2:20" ht="21.75" thickBot="1">
      <c r="B9" s="43">
        <v>7</v>
      </c>
      <c r="C9" s="62">
        <v>0.39</v>
      </c>
      <c r="F9" s="73">
        <f t="shared" si="0"/>
        <v>0.39100000000000001</v>
      </c>
      <c r="G9" s="72">
        <f t="shared" si="1"/>
        <v>0.38100000000000001</v>
      </c>
      <c r="H9" s="39">
        <f t="shared" si="2"/>
        <v>0.38600000000000001</v>
      </c>
      <c r="J9" s="55" t="s">
        <v>39</v>
      </c>
      <c r="K9" s="56">
        <f>_xlfn.STDEV.S($C$3:$C$32)</f>
        <v>9.6924547025467028E-3</v>
      </c>
      <c r="M9" s="57">
        <f t="shared" si="3"/>
        <v>0.39989999999999998</v>
      </c>
      <c r="N9" s="60">
        <f t="shared" si="7"/>
        <v>0.40286446515002849</v>
      </c>
      <c r="O9" s="46">
        <f t="shared" si="4"/>
        <v>0.40579999999999999</v>
      </c>
      <c r="P9" s="46" t="str">
        <f t="shared" si="5"/>
        <v>0.3999 - 0.4058</v>
      </c>
      <c r="Q9" s="41">
        <f t="shared" si="6"/>
        <v>1</v>
      </c>
    </row>
    <row r="10" spans="2:20" ht="21">
      <c r="B10" s="43">
        <v>8</v>
      </c>
      <c r="C10" s="62">
        <v>0.39</v>
      </c>
      <c r="F10" s="73">
        <f t="shared" si="0"/>
        <v>0.39100000000000001</v>
      </c>
      <c r="G10" s="72">
        <f t="shared" si="1"/>
        <v>0.38100000000000001</v>
      </c>
      <c r="H10" s="39">
        <f t="shared" si="2"/>
        <v>0.38600000000000001</v>
      </c>
      <c r="J10" s="123" t="s">
        <v>47</v>
      </c>
      <c r="K10" s="124"/>
    </row>
    <row r="11" spans="2:20" ht="21">
      <c r="B11" s="43">
        <v>9</v>
      </c>
      <c r="C11" s="62">
        <v>0.39</v>
      </c>
      <c r="F11" s="73">
        <f t="shared" si="0"/>
        <v>0.39100000000000001</v>
      </c>
      <c r="G11" s="72">
        <f t="shared" si="1"/>
        <v>0.38100000000000001</v>
      </c>
      <c r="H11" s="39">
        <f t="shared" si="2"/>
        <v>0.38600000000000001</v>
      </c>
      <c r="J11" s="55" t="s">
        <v>48</v>
      </c>
      <c r="K11" s="56">
        <f>K4/(1+(3.322*LOG(K5)))</f>
        <v>4.9940775250047319E-3</v>
      </c>
    </row>
    <row r="12" spans="2:20" ht="21">
      <c r="B12" s="43">
        <v>10</v>
      </c>
      <c r="C12" s="62">
        <v>0.39</v>
      </c>
      <c r="F12" s="73">
        <f t="shared" si="0"/>
        <v>0.39100000000000001</v>
      </c>
      <c r="G12" s="72">
        <f t="shared" si="1"/>
        <v>0.38100000000000001</v>
      </c>
      <c r="H12" s="39">
        <f t="shared" si="2"/>
        <v>0.38600000000000001</v>
      </c>
      <c r="J12" s="55" t="s">
        <v>49</v>
      </c>
      <c r="K12" s="56">
        <f>ROUND(K4/K11,0)</f>
        <v>6</v>
      </c>
    </row>
    <row r="13" spans="2:20" ht="21">
      <c r="B13" s="43">
        <v>11</v>
      </c>
      <c r="C13" s="39">
        <v>0.39</v>
      </c>
      <c r="F13" s="73">
        <f t="shared" si="0"/>
        <v>0.39100000000000001</v>
      </c>
      <c r="G13" s="72">
        <f t="shared" si="1"/>
        <v>0.38100000000000001</v>
      </c>
      <c r="H13" s="39">
        <f t="shared" si="2"/>
        <v>0.38600000000000001</v>
      </c>
      <c r="J13" s="55" t="s">
        <v>50</v>
      </c>
      <c r="K13" s="61">
        <f>'Dims Check'!G8</f>
        <v>5.0000000000000001E-3</v>
      </c>
    </row>
    <row r="14" spans="2:20" ht="21">
      <c r="B14" s="43">
        <v>12</v>
      </c>
      <c r="C14" s="62">
        <v>0.3775</v>
      </c>
      <c r="F14" s="73">
        <f t="shared" si="0"/>
        <v>0.39100000000000001</v>
      </c>
      <c r="G14" s="72">
        <f t="shared" si="1"/>
        <v>0.38100000000000001</v>
      </c>
      <c r="H14" s="39">
        <f t="shared" si="2"/>
        <v>0.38600000000000001</v>
      </c>
      <c r="J14" s="49" t="s">
        <v>31</v>
      </c>
      <c r="K14" s="50">
        <f>'Dims Check'!D8</f>
        <v>0.38600000000000001</v>
      </c>
    </row>
    <row r="15" spans="2:20" ht="21">
      <c r="B15" s="43">
        <v>13</v>
      </c>
      <c r="C15" s="62">
        <v>0.4</v>
      </c>
      <c r="F15" s="73">
        <f t="shared" si="0"/>
        <v>0.39100000000000001</v>
      </c>
      <c r="G15" s="72">
        <f t="shared" si="1"/>
        <v>0.38100000000000001</v>
      </c>
      <c r="H15" s="39">
        <f t="shared" si="2"/>
        <v>0.38600000000000001</v>
      </c>
      <c r="J15" s="49" t="s">
        <v>29</v>
      </c>
      <c r="K15" s="52">
        <f>K14+K13</f>
        <v>0.39100000000000001</v>
      </c>
    </row>
    <row r="16" spans="2:20" ht="21">
      <c r="B16" s="43">
        <v>14</v>
      </c>
      <c r="C16" s="62">
        <v>0.3715</v>
      </c>
      <c r="F16" s="73">
        <f t="shared" si="0"/>
        <v>0.39100000000000001</v>
      </c>
      <c r="G16" s="72">
        <f t="shared" si="1"/>
        <v>0.38100000000000001</v>
      </c>
      <c r="H16" s="39">
        <f t="shared" si="2"/>
        <v>0.38600000000000001</v>
      </c>
      <c r="J16" s="49" t="s">
        <v>30</v>
      </c>
      <c r="K16" s="52">
        <f>K14-K13</f>
        <v>0.38100000000000001</v>
      </c>
    </row>
    <row r="17" spans="2:11" ht="21">
      <c r="B17" s="43">
        <v>15</v>
      </c>
      <c r="C17" s="62">
        <v>0.3715</v>
      </c>
      <c r="F17" s="73">
        <f t="shared" si="0"/>
        <v>0.39100000000000001</v>
      </c>
      <c r="G17" s="72">
        <f t="shared" si="1"/>
        <v>0.38100000000000001</v>
      </c>
      <c r="H17" s="39">
        <f t="shared" si="2"/>
        <v>0.38600000000000001</v>
      </c>
      <c r="J17" s="49" t="s">
        <v>42</v>
      </c>
      <c r="K17" s="50">
        <f>(K15-K16)/(6*K9)</f>
        <v>0.17195506379088363</v>
      </c>
    </row>
    <row r="18" spans="2:11" ht="21">
      <c r="B18" s="43">
        <v>16</v>
      </c>
      <c r="C18" s="62">
        <v>0.3715</v>
      </c>
      <c r="F18" s="73">
        <f t="shared" si="0"/>
        <v>0.39100000000000001</v>
      </c>
      <c r="G18" s="72">
        <f t="shared" si="1"/>
        <v>0.38100000000000001</v>
      </c>
      <c r="H18" s="39">
        <f t="shared" si="2"/>
        <v>0.38600000000000001</v>
      </c>
      <c r="J18" s="49" t="s">
        <v>51</v>
      </c>
      <c r="K18" s="50">
        <f>K5/K19</f>
        <v>30.260238047205974</v>
      </c>
    </row>
    <row r="19" spans="2:11" ht="23.25">
      <c r="B19" s="43">
        <v>17</v>
      </c>
      <c r="C19" s="62">
        <v>0.3705</v>
      </c>
      <c r="F19" s="73">
        <f t="shared" si="0"/>
        <v>0.39100000000000001</v>
      </c>
      <c r="G19" s="72">
        <f t="shared" si="1"/>
        <v>0.38100000000000001</v>
      </c>
      <c r="H19" s="39">
        <f t="shared" si="2"/>
        <v>0.38600000000000001</v>
      </c>
      <c r="J19" s="49" t="s">
        <v>52</v>
      </c>
      <c r="K19" s="66">
        <v>0.99139999999999995</v>
      </c>
    </row>
    <row r="20" spans="2:11" ht="21">
      <c r="B20" s="43">
        <v>18</v>
      </c>
      <c r="C20" s="62">
        <v>0.3715</v>
      </c>
      <c r="F20" s="73">
        <f t="shared" si="0"/>
        <v>0.39100000000000001</v>
      </c>
      <c r="G20" s="72">
        <f t="shared" si="1"/>
        <v>0.38100000000000001</v>
      </c>
      <c r="H20" s="39">
        <f t="shared" si="2"/>
        <v>0.38600000000000001</v>
      </c>
      <c r="J20" s="49" t="s">
        <v>53</v>
      </c>
      <c r="K20" s="56">
        <f>(K15-K24)/$K$9</f>
        <v>1.179611737605468</v>
      </c>
    </row>
    <row r="21" spans="2:11" ht="21">
      <c r="B21" s="43">
        <v>19</v>
      </c>
      <c r="C21" s="62">
        <v>0.3715</v>
      </c>
      <c r="F21" s="73">
        <f t="shared" si="0"/>
        <v>0.39100000000000001</v>
      </c>
      <c r="G21" s="72">
        <f t="shared" si="1"/>
        <v>0.38100000000000001</v>
      </c>
      <c r="H21" s="39">
        <f t="shared" si="2"/>
        <v>0.38600000000000001</v>
      </c>
      <c r="J21" s="49" t="s">
        <v>54</v>
      </c>
      <c r="K21" s="56">
        <f>(K16-K24)/$K$9</f>
        <v>0.1478813548601664</v>
      </c>
    </row>
    <row r="22" spans="2:11" ht="21">
      <c r="B22" s="43">
        <v>20</v>
      </c>
      <c r="C22" s="62">
        <v>0.3715</v>
      </c>
      <c r="F22" s="73">
        <f t="shared" si="0"/>
        <v>0.39100000000000001</v>
      </c>
      <c r="G22" s="72">
        <f t="shared" si="1"/>
        <v>0.38100000000000001</v>
      </c>
      <c r="H22" s="39">
        <f t="shared" si="2"/>
        <v>0.38600000000000001</v>
      </c>
      <c r="J22" s="49" t="s">
        <v>44</v>
      </c>
      <c r="K22" s="50">
        <f>K20/3</f>
        <v>0.39320391253515602</v>
      </c>
    </row>
    <row r="23" spans="2:11" ht="21">
      <c r="B23" s="43">
        <v>21</v>
      </c>
      <c r="C23" s="39">
        <v>0.372</v>
      </c>
      <c r="F23" s="73">
        <f t="shared" si="0"/>
        <v>0.39100000000000001</v>
      </c>
      <c r="G23" s="72">
        <f t="shared" si="1"/>
        <v>0.38100000000000001</v>
      </c>
      <c r="H23" s="39">
        <f t="shared" si="2"/>
        <v>0.38600000000000001</v>
      </c>
      <c r="J23" s="49" t="s">
        <v>46</v>
      </c>
      <c r="K23" s="50">
        <f>K21/3</f>
        <v>4.9293784953388799E-2</v>
      </c>
    </row>
    <row r="24" spans="2:11" ht="21.75" thickBot="1">
      <c r="B24" s="43">
        <v>22</v>
      </c>
      <c r="C24" s="62">
        <v>0.372</v>
      </c>
      <c r="F24" s="73">
        <f t="shared" si="0"/>
        <v>0.39100000000000001</v>
      </c>
      <c r="G24" s="72">
        <f t="shared" si="1"/>
        <v>0.38100000000000001</v>
      </c>
      <c r="H24" s="39">
        <f t="shared" si="2"/>
        <v>0.38600000000000001</v>
      </c>
      <c r="J24" s="47" t="s">
        <v>55</v>
      </c>
      <c r="K24" s="51">
        <f>AVERAGE(C3:C32)</f>
        <v>0.37956666666666661</v>
      </c>
    </row>
    <row r="25" spans="2:11" ht="21">
      <c r="B25" s="43">
        <v>23</v>
      </c>
      <c r="C25" s="62">
        <v>0.3715</v>
      </c>
      <c r="F25" s="73">
        <f t="shared" si="0"/>
        <v>0.39100000000000001</v>
      </c>
      <c r="G25" s="72">
        <f t="shared" si="1"/>
        <v>0.38100000000000001</v>
      </c>
      <c r="H25" s="39">
        <f t="shared" si="2"/>
        <v>0.38600000000000001</v>
      </c>
    </row>
    <row r="26" spans="2:11" ht="21">
      <c r="B26" s="43">
        <v>24</v>
      </c>
      <c r="C26" s="62">
        <v>0.3715</v>
      </c>
      <c r="F26" s="73">
        <f t="shared" si="0"/>
        <v>0.39100000000000001</v>
      </c>
      <c r="G26" s="72">
        <f t="shared" si="1"/>
        <v>0.38100000000000001</v>
      </c>
      <c r="H26" s="39">
        <f t="shared" si="2"/>
        <v>0.38600000000000001</v>
      </c>
    </row>
    <row r="27" spans="2:11" ht="21">
      <c r="B27" s="43">
        <v>25</v>
      </c>
      <c r="C27" s="62">
        <v>0.3715</v>
      </c>
      <c r="F27" s="73">
        <f t="shared" si="0"/>
        <v>0.39100000000000001</v>
      </c>
      <c r="G27" s="72">
        <f t="shared" si="1"/>
        <v>0.38100000000000001</v>
      </c>
      <c r="H27" s="39">
        <f t="shared" si="2"/>
        <v>0.38600000000000001</v>
      </c>
    </row>
    <row r="28" spans="2:11" ht="21">
      <c r="B28" s="43">
        <v>26</v>
      </c>
      <c r="C28" s="62">
        <v>0.372</v>
      </c>
      <c r="F28" s="73">
        <f t="shared" si="0"/>
        <v>0.39100000000000001</v>
      </c>
      <c r="G28" s="72">
        <f t="shared" si="1"/>
        <v>0.38100000000000001</v>
      </c>
      <c r="H28" s="39">
        <f t="shared" si="2"/>
        <v>0.38600000000000001</v>
      </c>
    </row>
    <row r="29" spans="2:11" ht="21">
      <c r="B29" s="43">
        <v>27</v>
      </c>
      <c r="C29" s="62">
        <v>0.372</v>
      </c>
      <c r="F29" s="73">
        <f t="shared" si="0"/>
        <v>0.39100000000000001</v>
      </c>
      <c r="G29" s="72">
        <f t="shared" si="1"/>
        <v>0.38100000000000001</v>
      </c>
      <c r="H29" s="39">
        <f t="shared" si="2"/>
        <v>0.38600000000000001</v>
      </c>
    </row>
    <row r="30" spans="2:11" ht="21">
      <c r="B30" s="43">
        <v>28</v>
      </c>
      <c r="C30" s="62">
        <v>0.372</v>
      </c>
      <c r="F30" s="73">
        <f t="shared" si="0"/>
        <v>0.39100000000000001</v>
      </c>
      <c r="G30" s="72">
        <f t="shared" si="1"/>
        <v>0.38100000000000001</v>
      </c>
      <c r="H30" s="39">
        <f t="shared" si="2"/>
        <v>0.38600000000000001</v>
      </c>
    </row>
    <row r="31" spans="2:11" ht="21">
      <c r="B31" s="43">
        <v>29</v>
      </c>
      <c r="C31" s="62">
        <v>0.372</v>
      </c>
      <c r="F31" s="73">
        <f t="shared" si="0"/>
        <v>0.39100000000000001</v>
      </c>
      <c r="G31" s="72">
        <f t="shared" si="1"/>
        <v>0.38100000000000001</v>
      </c>
      <c r="H31" s="39">
        <f t="shared" si="2"/>
        <v>0.38600000000000001</v>
      </c>
    </row>
    <row r="32" spans="2:11" ht="21.75" thickBot="1">
      <c r="B32" s="44">
        <v>30</v>
      </c>
      <c r="C32" s="63">
        <v>0.372</v>
      </c>
      <c r="F32" s="75">
        <f t="shared" si="0"/>
        <v>0.39100000000000001</v>
      </c>
      <c r="G32" s="76">
        <f t="shared" si="1"/>
        <v>0.38100000000000001</v>
      </c>
      <c r="H32" s="41">
        <f t="shared" si="2"/>
        <v>0.38600000000000001</v>
      </c>
    </row>
  </sheetData>
  <mergeCells count="2">
    <mergeCell ref="J6:K6"/>
    <mergeCell ref="J10:K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T32"/>
  <sheetViews>
    <sheetView topLeftCell="A18" zoomScale="70" zoomScaleNormal="70" workbookViewId="0">
      <selection activeCell="Z33" sqref="Z33"/>
    </sheetView>
  </sheetViews>
  <sheetFormatPr defaultColWidth="8.85546875" defaultRowHeight="15"/>
  <cols>
    <col min="2" max="2" width="6.28515625" bestFit="1" customWidth="1"/>
    <col min="3" max="3" width="23.42578125" bestFit="1" customWidth="1"/>
    <col min="4" max="4" width="34.85546875" bestFit="1" customWidth="1"/>
    <col min="5" max="5" width="2.42578125" customWidth="1"/>
    <col min="6" max="8" width="8.7109375" bestFit="1" customWidth="1"/>
    <col min="9" max="9" width="2.42578125" customWidth="1"/>
    <col min="10" max="10" width="13.42578125" bestFit="1" customWidth="1"/>
    <col min="11" max="11" width="20.42578125" bestFit="1" customWidth="1"/>
    <col min="13" max="13" width="12" bestFit="1" customWidth="1"/>
    <col min="14" max="14" width="19.42578125" bestFit="1" customWidth="1"/>
    <col min="15" max="15" width="14.28515625" bestFit="1" customWidth="1"/>
    <col min="16" max="16" width="21.7109375" bestFit="1" customWidth="1"/>
    <col min="19" max="19" width="12.42578125" bestFit="1" customWidth="1"/>
    <col min="20" max="20" width="20.42578125" bestFit="1" customWidth="1"/>
  </cols>
  <sheetData>
    <row r="1" spans="2:20" ht="15.75" thickBot="1"/>
    <row r="2" spans="2:20" ht="21">
      <c r="B2" s="35" t="s">
        <v>26</v>
      </c>
      <c r="C2" s="37" t="s">
        <v>27</v>
      </c>
      <c r="D2" s="64" t="s">
        <v>28</v>
      </c>
      <c r="E2" s="48"/>
      <c r="F2" s="35" t="s">
        <v>29</v>
      </c>
      <c r="G2" s="36" t="s">
        <v>30</v>
      </c>
      <c r="H2" s="37" t="s">
        <v>31</v>
      </c>
      <c r="J2" s="53" t="s">
        <v>32</v>
      </c>
      <c r="K2" s="54">
        <f>MIN($C$3:$C$32)</f>
        <v>1.4515</v>
      </c>
      <c r="M2" s="35" t="s">
        <v>33</v>
      </c>
      <c r="N2" s="36" t="s">
        <v>34</v>
      </c>
      <c r="O2" s="36" t="s">
        <v>35</v>
      </c>
      <c r="P2" s="36" t="s">
        <v>36</v>
      </c>
      <c r="Q2" s="37" t="s">
        <v>57</v>
      </c>
      <c r="S2" s="53" t="s">
        <v>39</v>
      </c>
      <c r="T2" s="54">
        <f>K9</f>
        <v>2.496140123719295E-2</v>
      </c>
    </row>
    <row r="3" spans="2:20" ht="21.75" thickBot="1">
      <c r="B3" s="43">
        <v>1</v>
      </c>
      <c r="C3" s="62">
        <v>1.504</v>
      </c>
      <c r="D3" s="65">
        <f>AVERAGE(C3:C3)</f>
        <v>1.504</v>
      </c>
      <c r="E3" s="48"/>
      <c r="F3" s="73">
        <f>$K$15</f>
        <v>1.6862200000000001</v>
      </c>
      <c r="G3" s="72">
        <f>$K$16</f>
        <v>1.45</v>
      </c>
      <c r="H3" s="74">
        <f>$K$14</f>
        <v>1.45</v>
      </c>
      <c r="J3" s="55" t="s">
        <v>38</v>
      </c>
      <c r="K3" s="56">
        <f>MAX($C$3:$C$32)</f>
        <v>1.556</v>
      </c>
      <c r="M3" s="55">
        <f>TRUNC(K2,4)</f>
        <v>1.4515</v>
      </c>
      <c r="N3" s="42">
        <f>TRUNC((K11/2)+M3,4)</f>
        <v>1.4602999999999999</v>
      </c>
      <c r="O3" s="42">
        <f>TRUNC(2*N3-M3,4)</f>
        <v>1.4691000000000001</v>
      </c>
      <c r="P3" s="42" t="str">
        <f>M3&amp; " - "&amp;O3</f>
        <v>1.4515 - 1.4691</v>
      </c>
      <c r="Q3" s="39">
        <f>COUNTIFS($C$3:$C$32, "&gt;="&amp;M3, $C$3:$C$32, "&lt;="&amp;O3)</f>
        <v>8</v>
      </c>
      <c r="S3" s="49" t="s">
        <v>29</v>
      </c>
      <c r="T3" s="52">
        <f>K15</f>
        <v>1.6862200000000001</v>
      </c>
    </row>
    <row r="4" spans="2:20" ht="21">
      <c r="B4" s="43">
        <v>2</v>
      </c>
      <c r="C4" s="62">
        <v>1.5049999999999999</v>
      </c>
      <c r="F4" s="73">
        <f t="shared" ref="F4:F32" si="0">$K$15</f>
        <v>1.6862200000000001</v>
      </c>
      <c r="G4" s="72">
        <f t="shared" ref="G4:G32" si="1">$K$16</f>
        <v>1.45</v>
      </c>
      <c r="H4" s="74">
        <f t="shared" ref="H4:H32" si="2">$K$14</f>
        <v>1.45</v>
      </c>
      <c r="J4" s="55" t="s">
        <v>40</v>
      </c>
      <c r="K4" s="56">
        <f>K3-K2</f>
        <v>0.10450000000000004</v>
      </c>
      <c r="M4" s="55">
        <f t="shared" ref="M4:M9" si="3">TRUNC(M3+$K$11,4)</f>
        <v>1.4691000000000001</v>
      </c>
      <c r="N4" s="59">
        <f>$K$11+N3</f>
        <v>1.4779908847919658</v>
      </c>
      <c r="O4" s="42">
        <f t="shared" ref="O4:O9" si="4">TRUNC(2*N4-M4,4)</f>
        <v>1.4867999999999999</v>
      </c>
      <c r="P4" s="42" t="str">
        <f t="shared" ref="P4:P9" si="5">M4&amp; " - "&amp;O4</f>
        <v>1.4691 - 1.4868</v>
      </c>
      <c r="Q4" s="39">
        <f t="shared" ref="Q4:Q9" si="6">COUNTIFS($C$3:$C$32, "&gt;="&amp;M4, $C$3:$C$32, "&lt;="&amp;O4)</f>
        <v>10</v>
      </c>
      <c r="S4" s="49" t="s">
        <v>30</v>
      </c>
      <c r="T4" s="52">
        <f>K16</f>
        <v>1.45</v>
      </c>
    </row>
    <row r="5" spans="2:20" ht="21">
      <c r="B5" s="43">
        <v>3</v>
      </c>
      <c r="C5" s="62">
        <v>1.49</v>
      </c>
      <c r="F5" s="73">
        <f t="shared" si="0"/>
        <v>1.6862200000000001</v>
      </c>
      <c r="G5" s="72">
        <f t="shared" si="1"/>
        <v>1.45</v>
      </c>
      <c r="H5" s="74">
        <f t="shared" si="2"/>
        <v>1.45</v>
      </c>
      <c r="J5" s="55" t="s">
        <v>41</v>
      </c>
      <c r="K5" s="56">
        <f>COUNT($C$3:$C$32)</f>
        <v>30</v>
      </c>
      <c r="M5" s="55">
        <f t="shared" si="3"/>
        <v>1.4866999999999999</v>
      </c>
      <c r="N5" s="59">
        <f t="shared" ref="N5:N9" si="7">$K$11+N4</f>
        <v>1.4956817695839317</v>
      </c>
      <c r="O5" s="42">
        <f t="shared" si="4"/>
        <v>1.5045999999999999</v>
      </c>
      <c r="P5" s="42" t="str">
        <f t="shared" si="5"/>
        <v>1.4867 - 1.5046</v>
      </c>
      <c r="Q5" s="39">
        <f>COUNTIFS($C$3:$C$32, "&gt;="&amp;M5, $C$3:$C$32, "&lt;="&amp;O5)</f>
        <v>6</v>
      </c>
      <c r="S5" s="49" t="s">
        <v>42</v>
      </c>
      <c r="T5" s="50">
        <f>K17</f>
        <v>1.5772351730534258</v>
      </c>
    </row>
    <row r="6" spans="2:20" ht="21">
      <c r="B6" s="43">
        <v>4</v>
      </c>
      <c r="C6" s="62">
        <v>1.4515</v>
      </c>
      <c r="F6" s="73">
        <f t="shared" si="0"/>
        <v>1.6862200000000001</v>
      </c>
      <c r="G6" s="72">
        <f t="shared" si="1"/>
        <v>1.45</v>
      </c>
      <c r="H6" s="74">
        <f t="shared" si="2"/>
        <v>1.45</v>
      </c>
      <c r="J6" s="123"/>
      <c r="K6" s="124"/>
      <c r="M6" s="55">
        <f t="shared" si="3"/>
        <v>1.5043</v>
      </c>
      <c r="N6" s="59">
        <f t="shared" si="7"/>
        <v>1.5133726543758976</v>
      </c>
      <c r="O6" s="42">
        <f t="shared" si="4"/>
        <v>1.5224</v>
      </c>
      <c r="P6" s="42" t="str">
        <f t="shared" si="5"/>
        <v>1.5043 - 1.5224</v>
      </c>
      <c r="Q6" s="39">
        <f>COUNTIFS($C$3:$C$32, "&gt;="&amp;M6, $C$3:$C$32, "&lt;="&amp;O6)</f>
        <v>4</v>
      </c>
      <c r="S6" s="49" t="s">
        <v>44</v>
      </c>
      <c r="T6" s="50">
        <f>K22</f>
        <v>2.6784019867862674</v>
      </c>
    </row>
    <row r="7" spans="2:20" ht="21.75" thickBot="1">
      <c r="B7" s="43">
        <v>5</v>
      </c>
      <c r="C7" s="62">
        <v>1.456</v>
      </c>
      <c r="F7" s="73">
        <f t="shared" si="0"/>
        <v>1.6862200000000001</v>
      </c>
      <c r="G7" s="72">
        <f t="shared" si="1"/>
        <v>1.45</v>
      </c>
      <c r="H7" s="74">
        <f t="shared" si="2"/>
        <v>1.45</v>
      </c>
      <c r="J7" s="55" t="s">
        <v>43</v>
      </c>
      <c r="K7" s="56">
        <f>AVERAGE($C$3:$C$32)</f>
        <v>1.4856499999999997</v>
      </c>
      <c r="M7" s="55">
        <f t="shared" si="3"/>
        <v>1.5219</v>
      </c>
      <c r="N7" s="59">
        <f t="shared" si="7"/>
        <v>1.5310635391678635</v>
      </c>
      <c r="O7" s="42">
        <f t="shared" si="4"/>
        <v>1.5402</v>
      </c>
      <c r="P7" s="42" t="str">
        <f t="shared" si="5"/>
        <v>1.5219 - 1.5402</v>
      </c>
      <c r="Q7" s="39">
        <f t="shared" si="6"/>
        <v>1</v>
      </c>
      <c r="S7" s="47" t="s">
        <v>46</v>
      </c>
      <c r="T7" s="51">
        <f>K23</f>
        <v>-0.47606835932058411</v>
      </c>
    </row>
    <row r="8" spans="2:20" ht="21">
      <c r="B8" s="43">
        <v>6</v>
      </c>
      <c r="C8" s="39">
        <v>1.4904999999999999</v>
      </c>
      <c r="F8" s="73">
        <f t="shared" si="0"/>
        <v>1.6862200000000001</v>
      </c>
      <c r="G8" s="72">
        <f t="shared" si="1"/>
        <v>1.45</v>
      </c>
      <c r="H8" s="74">
        <f t="shared" si="2"/>
        <v>1.45</v>
      </c>
      <c r="J8" s="55" t="s">
        <v>45</v>
      </c>
      <c r="K8" s="56">
        <f>MODE($C$3:$C$32)</f>
        <v>1.504</v>
      </c>
      <c r="M8" s="55">
        <f t="shared" si="3"/>
        <v>1.5395000000000001</v>
      </c>
      <c r="N8" s="59">
        <f t="shared" si="7"/>
        <v>1.5487544239598294</v>
      </c>
      <c r="O8" s="42">
        <f t="shared" si="4"/>
        <v>1.5580000000000001</v>
      </c>
      <c r="P8" s="42" t="str">
        <f t="shared" si="5"/>
        <v>1.5395 - 1.558</v>
      </c>
      <c r="Q8" s="39">
        <f t="shared" si="6"/>
        <v>1</v>
      </c>
    </row>
    <row r="9" spans="2:20" ht="21.75" thickBot="1">
      <c r="B9" s="43">
        <v>7</v>
      </c>
      <c r="C9" s="39">
        <v>1.494</v>
      </c>
      <c r="F9" s="73">
        <f t="shared" si="0"/>
        <v>1.6862200000000001</v>
      </c>
      <c r="G9" s="72">
        <f t="shared" si="1"/>
        <v>1.45</v>
      </c>
      <c r="H9" s="74">
        <f t="shared" si="2"/>
        <v>1.45</v>
      </c>
      <c r="J9" s="55" t="s">
        <v>39</v>
      </c>
      <c r="K9" s="56">
        <f>_xlfn.STDEV.S($C$3:$C$32)</f>
        <v>2.496140123719295E-2</v>
      </c>
      <c r="M9" s="57">
        <f t="shared" si="3"/>
        <v>1.5570999999999999</v>
      </c>
      <c r="N9" s="60">
        <f t="shared" si="7"/>
        <v>1.5664453087517953</v>
      </c>
      <c r="O9" s="46">
        <f t="shared" si="4"/>
        <v>1.5757000000000001</v>
      </c>
      <c r="P9" s="46" t="str">
        <f t="shared" si="5"/>
        <v>1.5571 - 1.5757</v>
      </c>
      <c r="Q9" s="41">
        <f t="shared" si="6"/>
        <v>0</v>
      </c>
    </row>
    <row r="10" spans="2:20" ht="21">
      <c r="B10" s="43">
        <v>8</v>
      </c>
      <c r="C10" s="39">
        <v>1.4844999999999999</v>
      </c>
      <c r="F10" s="73">
        <f t="shared" si="0"/>
        <v>1.6862200000000001</v>
      </c>
      <c r="G10" s="72">
        <f t="shared" si="1"/>
        <v>1.45</v>
      </c>
      <c r="H10" s="74">
        <f t="shared" si="2"/>
        <v>1.45</v>
      </c>
      <c r="J10" s="123" t="s">
        <v>47</v>
      </c>
      <c r="K10" s="124"/>
    </row>
    <row r="11" spans="2:20" ht="21">
      <c r="B11" s="43">
        <v>9</v>
      </c>
      <c r="C11" s="39">
        <v>1.4830000000000001</v>
      </c>
      <c r="F11" s="73">
        <f t="shared" si="0"/>
        <v>1.6862200000000001</v>
      </c>
      <c r="G11" s="72">
        <f t="shared" si="1"/>
        <v>1.45</v>
      </c>
      <c r="H11" s="74">
        <f t="shared" si="2"/>
        <v>1.45</v>
      </c>
      <c r="J11" s="55" t="s">
        <v>48</v>
      </c>
      <c r="K11" s="56">
        <f>K4/(1+(3.322*LOG(K5)))</f>
        <v>1.7690884791965907E-2</v>
      </c>
    </row>
    <row r="12" spans="2:20" ht="21">
      <c r="B12" s="43">
        <v>10</v>
      </c>
      <c r="C12" s="39">
        <v>1.4724999999999999</v>
      </c>
      <c r="F12" s="73">
        <f t="shared" si="0"/>
        <v>1.6862200000000001</v>
      </c>
      <c r="G12" s="72">
        <f t="shared" si="1"/>
        <v>1.45</v>
      </c>
      <c r="H12" s="74">
        <f t="shared" si="2"/>
        <v>1.45</v>
      </c>
      <c r="J12" s="55" t="s">
        <v>49</v>
      </c>
      <c r="K12" s="56">
        <f>ROUND(K4/K11,0)</f>
        <v>6</v>
      </c>
    </row>
    <row r="13" spans="2:20" ht="21">
      <c r="B13" s="43">
        <v>11</v>
      </c>
      <c r="C13" s="39">
        <v>1.4735</v>
      </c>
      <c r="F13" s="73">
        <f t="shared" si="0"/>
        <v>1.6862200000000001</v>
      </c>
      <c r="G13" s="72">
        <f t="shared" si="1"/>
        <v>1.45</v>
      </c>
      <c r="H13" s="74">
        <f t="shared" si="2"/>
        <v>1.45</v>
      </c>
      <c r="J13" s="55" t="s">
        <v>50</v>
      </c>
      <c r="K13" s="61">
        <v>0.23622000000000001</v>
      </c>
    </row>
    <row r="14" spans="2:20" ht="21">
      <c r="B14" s="43">
        <v>12</v>
      </c>
      <c r="C14" s="39">
        <v>1.4730000000000001</v>
      </c>
      <c r="F14" s="73">
        <f t="shared" si="0"/>
        <v>1.6862200000000001</v>
      </c>
      <c r="G14" s="72">
        <f t="shared" si="1"/>
        <v>1.45</v>
      </c>
      <c r="H14" s="74">
        <f t="shared" si="2"/>
        <v>1.45</v>
      </c>
      <c r="J14" s="49" t="s">
        <v>31</v>
      </c>
      <c r="K14" s="52">
        <f>'Dims Check'!D10</f>
        <v>1.45</v>
      </c>
    </row>
    <row r="15" spans="2:20" ht="21">
      <c r="B15" s="43">
        <v>13</v>
      </c>
      <c r="C15" s="39">
        <v>1.5215000000000001</v>
      </c>
      <c r="F15" s="73">
        <f t="shared" si="0"/>
        <v>1.6862200000000001</v>
      </c>
      <c r="G15" s="72">
        <f t="shared" si="1"/>
        <v>1.45</v>
      </c>
      <c r="H15" s="74">
        <f t="shared" si="2"/>
        <v>1.45</v>
      </c>
      <c r="J15" s="49" t="s">
        <v>29</v>
      </c>
      <c r="K15" s="52">
        <f>K14+K13</f>
        <v>1.6862200000000001</v>
      </c>
    </row>
    <row r="16" spans="2:20" ht="21">
      <c r="B16" s="43">
        <v>14</v>
      </c>
      <c r="C16" s="39">
        <v>1.5189999999999999</v>
      </c>
      <c r="F16" s="73">
        <f t="shared" si="0"/>
        <v>1.6862200000000001</v>
      </c>
      <c r="G16" s="72">
        <f t="shared" si="1"/>
        <v>1.45</v>
      </c>
      <c r="H16" s="74">
        <f t="shared" si="2"/>
        <v>1.45</v>
      </c>
      <c r="J16" s="49" t="s">
        <v>30</v>
      </c>
      <c r="K16" s="52">
        <f>K14</f>
        <v>1.45</v>
      </c>
    </row>
    <row r="17" spans="2:11" ht="21">
      <c r="B17" s="43">
        <v>15</v>
      </c>
      <c r="C17" s="39">
        <v>1.5105</v>
      </c>
      <c r="F17" s="73">
        <f t="shared" si="0"/>
        <v>1.6862200000000001</v>
      </c>
      <c r="G17" s="72">
        <f t="shared" si="1"/>
        <v>1.45</v>
      </c>
      <c r="H17" s="74">
        <f t="shared" si="2"/>
        <v>1.45</v>
      </c>
      <c r="J17" s="49" t="s">
        <v>42</v>
      </c>
      <c r="K17" s="50">
        <f>(K15-K16)/(6*K9)</f>
        <v>1.5772351730534258</v>
      </c>
    </row>
    <row r="18" spans="2:11" ht="21">
      <c r="B18" s="43">
        <v>16</v>
      </c>
      <c r="C18" s="39">
        <v>1.556</v>
      </c>
      <c r="F18" s="73">
        <f t="shared" si="0"/>
        <v>1.6862200000000001</v>
      </c>
      <c r="G18" s="72">
        <f t="shared" si="1"/>
        <v>1.45</v>
      </c>
      <c r="H18" s="74">
        <f t="shared" si="2"/>
        <v>1.45</v>
      </c>
      <c r="J18" s="49" t="s">
        <v>51</v>
      </c>
      <c r="K18" s="50">
        <f>K5/K19</f>
        <v>30.260238047205974</v>
      </c>
    </row>
    <row r="19" spans="2:11" ht="23.25">
      <c r="B19" s="43">
        <v>17</v>
      </c>
      <c r="C19" s="39">
        <v>1.4635</v>
      </c>
      <c r="F19" s="73">
        <f t="shared" si="0"/>
        <v>1.6862200000000001</v>
      </c>
      <c r="G19" s="72">
        <f t="shared" si="1"/>
        <v>1.45</v>
      </c>
      <c r="H19" s="74">
        <f t="shared" si="2"/>
        <v>1.45</v>
      </c>
      <c r="J19" s="49" t="s">
        <v>52</v>
      </c>
      <c r="K19" s="66">
        <v>0.99139999999999995</v>
      </c>
    </row>
    <row r="20" spans="2:11" ht="21">
      <c r="B20" s="43">
        <v>18</v>
      </c>
      <c r="C20" s="39">
        <v>1.504</v>
      </c>
      <c r="F20" s="73">
        <f t="shared" si="0"/>
        <v>1.6862200000000001</v>
      </c>
      <c r="G20" s="72">
        <f t="shared" si="1"/>
        <v>1.45</v>
      </c>
      <c r="H20" s="74">
        <f t="shared" si="2"/>
        <v>1.45</v>
      </c>
      <c r="J20" s="49" t="s">
        <v>53</v>
      </c>
      <c r="K20" s="56">
        <f>(K15-K24)/$K$9</f>
        <v>8.0352059603588017</v>
      </c>
    </row>
    <row r="21" spans="2:11" ht="21">
      <c r="B21" s="43">
        <v>19</v>
      </c>
      <c r="C21" s="39">
        <v>1.4524999999999999</v>
      </c>
      <c r="F21" s="73">
        <f t="shared" si="0"/>
        <v>1.6862200000000001</v>
      </c>
      <c r="G21" s="72">
        <f t="shared" si="1"/>
        <v>1.45</v>
      </c>
      <c r="H21" s="74">
        <f t="shared" si="2"/>
        <v>1.45</v>
      </c>
      <c r="J21" s="49" t="s">
        <v>54</v>
      </c>
      <c r="K21" s="56">
        <f>(K16-K24)/$K$9</f>
        <v>-1.4282050779617523</v>
      </c>
    </row>
    <row r="22" spans="2:11" ht="21">
      <c r="B22" s="43">
        <v>20</v>
      </c>
      <c r="C22" s="39">
        <v>1.478</v>
      </c>
      <c r="F22" s="73">
        <f t="shared" si="0"/>
        <v>1.6862200000000001</v>
      </c>
      <c r="G22" s="72">
        <f t="shared" si="1"/>
        <v>1.45</v>
      </c>
      <c r="H22" s="74">
        <f t="shared" si="2"/>
        <v>1.45</v>
      </c>
      <c r="J22" s="49" t="s">
        <v>44</v>
      </c>
      <c r="K22" s="50">
        <f>K20/3</f>
        <v>2.6784019867862674</v>
      </c>
    </row>
    <row r="23" spans="2:11" ht="21">
      <c r="B23" s="43">
        <v>21</v>
      </c>
      <c r="C23" s="39">
        <v>1.4635</v>
      </c>
      <c r="F23" s="73">
        <f t="shared" si="0"/>
        <v>1.6862200000000001</v>
      </c>
      <c r="G23" s="72">
        <f t="shared" si="1"/>
        <v>1.45</v>
      </c>
      <c r="H23" s="74">
        <f t="shared" si="2"/>
        <v>1.45</v>
      </c>
      <c r="J23" s="49" t="s">
        <v>46</v>
      </c>
      <c r="K23" s="50">
        <f>K21/3</f>
        <v>-0.47606835932058411</v>
      </c>
    </row>
    <row r="24" spans="2:11" ht="21.75" thickBot="1">
      <c r="B24" s="43">
        <v>22</v>
      </c>
      <c r="C24" s="62">
        <v>1.4690000000000001</v>
      </c>
      <c r="F24" s="73">
        <f t="shared" si="0"/>
        <v>1.6862200000000001</v>
      </c>
      <c r="G24" s="72">
        <f t="shared" si="1"/>
        <v>1.45</v>
      </c>
      <c r="H24" s="74">
        <f t="shared" si="2"/>
        <v>1.45</v>
      </c>
      <c r="J24" s="47" t="s">
        <v>55</v>
      </c>
      <c r="K24" s="51">
        <f>AVERAGE(C3:C32)</f>
        <v>1.4856499999999997</v>
      </c>
    </row>
    <row r="25" spans="2:11" ht="21">
      <c r="B25" s="43">
        <v>23</v>
      </c>
      <c r="C25" s="62">
        <v>1.4755</v>
      </c>
      <c r="F25" s="73">
        <f t="shared" si="0"/>
        <v>1.6862200000000001</v>
      </c>
      <c r="G25" s="72">
        <f t="shared" si="1"/>
        <v>1.45</v>
      </c>
      <c r="H25" s="74">
        <f t="shared" si="2"/>
        <v>1.45</v>
      </c>
    </row>
    <row r="26" spans="2:11" ht="21">
      <c r="B26" s="43">
        <v>24</v>
      </c>
      <c r="C26" s="62">
        <v>1.4550000000000001</v>
      </c>
      <c r="F26" s="73">
        <f t="shared" si="0"/>
        <v>1.6862200000000001</v>
      </c>
      <c r="G26" s="72">
        <f t="shared" si="1"/>
        <v>1.45</v>
      </c>
      <c r="H26" s="74">
        <f t="shared" si="2"/>
        <v>1.45</v>
      </c>
    </row>
    <row r="27" spans="2:11" ht="21">
      <c r="B27" s="43">
        <v>25</v>
      </c>
      <c r="C27" s="62">
        <v>1.464</v>
      </c>
      <c r="F27" s="73">
        <f t="shared" si="0"/>
        <v>1.6862200000000001</v>
      </c>
      <c r="G27" s="72">
        <f t="shared" si="1"/>
        <v>1.45</v>
      </c>
      <c r="H27" s="74">
        <f t="shared" si="2"/>
        <v>1.45</v>
      </c>
    </row>
    <row r="28" spans="2:11" ht="21">
      <c r="B28" s="43">
        <v>26</v>
      </c>
      <c r="C28" s="62">
        <v>1.4750000000000001</v>
      </c>
      <c r="F28" s="73">
        <f t="shared" si="0"/>
        <v>1.6862200000000001</v>
      </c>
      <c r="G28" s="72">
        <f t="shared" si="1"/>
        <v>1.45</v>
      </c>
      <c r="H28" s="74">
        <f t="shared" si="2"/>
        <v>1.45</v>
      </c>
    </row>
    <row r="29" spans="2:11" ht="21">
      <c r="B29" s="43">
        <v>27</v>
      </c>
      <c r="C29" s="62">
        <v>1.48</v>
      </c>
      <c r="F29" s="73">
        <f t="shared" si="0"/>
        <v>1.6862200000000001</v>
      </c>
      <c r="G29" s="72">
        <f t="shared" si="1"/>
        <v>1.45</v>
      </c>
      <c r="H29" s="74">
        <f t="shared" si="2"/>
        <v>1.45</v>
      </c>
    </row>
    <row r="30" spans="2:11" ht="21">
      <c r="B30" s="43">
        <v>28</v>
      </c>
      <c r="C30" s="62">
        <v>1.53</v>
      </c>
      <c r="F30" s="73">
        <f t="shared" si="0"/>
        <v>1.6862200000000001</v>
      </c>
      <c r="G30" s="72">
        <f t="shared" si="1"/>
        <v>1.45</v>
      </c>
      <c r="H30" s="74">
        <f t="shared" si="2"/>
        <v>1.45</v>
      </c>
    </row>
    <row r="31" spans="2:11" ht="21">
      <c r="B31" s="43">
        <v>29</v>
      </c>
      <c r="C31" s="62">
        <v>1.5009999999999999</v>
      </c>
      <c r="F31" s="73">
        <f t="shared" si="0"/>
        <v>1.6862200000000001</v>
      </c>
      <c r="G31" s="72">
        <f t="shared" si="1"/>
        <v>1.45</v>
      </c>
      <c r="H31" s="74">
        <f t="shared" si="2"/>
        <v>1.45</v>
      </c>
    </row>
    <row r="32" spans="2:11" ht="21.75" thickBot="1">
      <c r="B32" s="44">
        <v>30</v>
      </c>
      <c r="C32" s="63">
        <v>1.474</v>
      </c>
      <c r="F32" s="75">
        <f t="shared" si="0"/>
        <v>1.6862200000000001</v>
      </c>
      <c r="G32" s="76">
        <f t="shared" si="1"/>
        <v>1.45</v>
      </c>
      <c r="H32" s="77">
        <f t="shared" si="2"/>
        <v>1.45</v>
      </c>
    </row>
  </sheetData>
  <mergeCells count="2">
    <mergeCell ref="J6:K6"/>
    <mergeCell ref="J10:K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zoomScale="86" zoomScaleNormal="100" workbookViewId="0">
      <selection activeCell="E14" sqref="E14"/>
    </sheetView>
  </sheetViews>
  <sheetFormatPr defaultColWidth="8.85546875"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deea66-b4b4-47ac-bb39-e7119b5fb41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B55A52EFA33B4DA32B5400B1473702" ma:contentTypeVersion="14" ma:contentTypeDescription="Create a new document." ma:contentTypeScope="" ma:versionID="45c182684c2d2e9374b4b655f45b62c2">
  <xsd:schema xmlns:xsd="http://www.w3.org/2001/XMLSchema" xmlns:xs="http://www.w3.org/2001/XMLSchema" xmlns:p="http://schemas.microsoft.com/office/2006/metadata/properties" xmlns:ns3="d8deea66-b4b4-47ac-bb39-e7119b5fb41d" xmlns:ns4="97a6a1dd-2550-4533-8ea4-93f0e5202926" targetNamespace="http://schemas.microsoft.com/office/2006/metadata/properties" ma:root="true" ma:fieldsID="0764e64b26eafb7e0a571bee4bfdcd5a" ns3:_="" ns4:_="">
    <xsd:import namespace="d8deea66-b4b4-47ac-bb39-e7119b5fb41d"/>
    <xsd:import namespace="97a6a1dd-2550-4533-8ea4-93f0e52029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deea66-b4b4-47ac-bb39-e7119b5fb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6a1dd-2550-4533-8ea4-93f0e52029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FC5233-A7C8-43E3-A416-90DB58F71510}"/>
</file>

<file path=customXml/itemProps2.xml><?xml version="1.0" encoding="utf-8"?>
<ds:datastoreItem xmlns:ds="http://schemas.openxmlformats.org/officeDocument/2006/customXml" ds:itemID="{6D56E689-0C2D-415B-B723-2A0456061C76}"/>
</file>

<file path=customXml/itemProps3.xml><?xml version="1.0" encoding="utf-8"?>
<ds:datastoreItem xmlns:ds="http://schemas.openxmlformats.org/officeDocument/2006/customXml" ds:itemID="{4434BB1C-E782-4480-B873-06D20859F9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Ng</dc:creator>
  <cp:keywords/>
  <dc:description/>
  <cp:lastModifiedBy/>
  <cp:revision/>
  <dcterms:created xsi:type="dcterms:W3CDTF">2023-10-16T19:09:27Z</dcterms:created>
  <dcterms:modified xsi:type="dcterms:W3CDTF">2023-12-14T21:43:31Z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0x010100AAB55A52EFA33B4DA32B5400B1473702</vt:lpwstr>
  </property>
</Properties>
</file>